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 firstSheet="2" activeTab="3"/>
  </bookViews>
  <sheets>
    <sheet name="表一   第一批2020年中阳增减挂钩土地复垦总预算1" sheetId="11" state="hidden" r:id="rId1"/>
    <sheet name="表二  第一批2020年中阳增减挂钩土地复垦总预算2" sheetId="12" state="hidden" r:id="rId2"/>
    <sheet name="表一   综合单价汇总表" sheetId="35" r:id="rId3"/>
    <sheet name="表二  第一批2020年中阳增减挂钩土地复垦总预算" sheetId="36" r:id="rId4"/>
    <sheet name="21" sheetId="34" state="hidden" r:id="rId5"/>
  </sheets>
  <externalReferences>
    <externalReference r:id="rId6"/>
  </externalReferences>
  <definedNames>
    <definedName name="_xlnm._FilterDatabase" localSheetId="1" hidden="1">'表二  第一批2020年中阳增减挂钩土地复垦总预算2'!$A$4:$V$48</definedName>
    <definedName name="_xlnm.Print_Titles" localSheetId="2">'表一   综合单价汇总表'!$2:$5</definedName>
    <definedName name="_xlnm.Print_Area" localSheetId="3">'表二  第一批2020年中阳增减挂钩土地复垦总预算'!$A$1:$P$48</definedName>
    <definedName name="_xlnm.Print_Titles" localSheetId="3">'表二  第一批2020年中阳增减挂钩土地复垦总预算'!$2:$4</definedName>
  </definedNames>
  <calcPr calcId="144525"/>
</workbook>
</file>

<file path=xl/sharedStrings.xml><?xml version="1.0" encoding="utf-8"?>
<sst xmlns="http://schemas.openxmlformats.org/spreadsheetml/2006/main" count="523" uniqueCount="165">
  <si>
    <t>表一</t>
  </si>
  <si>
    <t>第一批2020年中阳增减挂钩土地复垦总预算</t>
  </si>
  <si>
    <t>序号</t>
  </si>
  <si>
    <t>单项名称</t>
  </si>
  <si>
    <t>单位</t>
  </si>
  <si>
    <t>工程量</t>
  </si>
  <si>
    <t>综合单价</t>
  </si>
  <si>
    <t>合计</t>
  </si>
  <si>
    <t>1.天洼</t>
  </si>
  <si>
    <t>2.段墕则</t>
  </si>
  <si>
    <t>3.徐家峁</t>
  </si>
  <si>
    <t>4.禅房</t>
  </si>
  <si>
    <t>5.裴家峪</t>
  </si>
  <si>
    <t>工程施工费</t>
  </si>
  <si>
    <t>一</t>
  </si>
  <si>
    <t>砌体处理工程</t>
  </si>
  <si>
    <t>弃渣处理工程</t>
  </si>
  <si>
    <t>人工伐树、挖树根（20-40cm）</t>
  </si>
  <si>
    <t>100株</t>
  </si>
  <si>
    <t>石渣清运</t>
  </si>
  <si>
    <r>
      <rPr>
        <sz val="10"/>
        <color rgb="FF000000"/>
        <rFont val="宋体"/>
        <charset val="134"/>
      </rPr>
      <t>100m</t>
    </r>
    <r>
      <rPr>
        <vertAlign val="superscript"/>
        <sz val="10"/>
        <color rgb="FF000000"/>
        <rFont val="宋体"/>
        <charset val="134"/>
      </rPr>
      <t>3</t>
    </r>
  </si>
  <si>
    <t>客土覆盖</t>
  </si>
  <si>
    <t>100m³</t>
  </si>
  <si>
    <t>推土机推平</t>
  </si>
  <si>
    <t>基坑开挖</t>
  </si>
  <si>
    <t>基坑回填</t>
  </si>
  <si>
    <t>余土推平</t>
  </si>
  <si>
    <t>撒播（弃渣场）</t>
  </si>
  <si>
    <r>
      <rPr>
        <sz val="10"/>
        <color rgb="FF000000"/>
        <rFont val="宋体"/>
        <charset val="134"/>
      </rPr>
      <t>hm</t>
    </r>
    <r>
      <rPr>
        <vertAlign val="superscript"/>
        <sz val="10"/>
        <color rgb="FF000000"/>
        <rFont val="宋体"/>
        <charset val="134"/>
      </rPr>
      <t>2</t>
    </r>
  </si>
  <si>
    <t>二</t>
  </si>
  <si>
    <t>土地平整工程</t>
  </si>
  <si>
    <t>底土平整工程</t>
  </si>
  <si>
    <t>底土平整（推距10-20m）</t>
  </si>
  <si>
    <t>底土平整（推距20-30m）</t>
  </si>
  <si>
    <t>底土平整（推距30-40m）</t>
  </si>
  <si>
    <t>客土覆盖工程</t>
  </si>
  <si>
    <t>运距（0-0.5km）</t>
  </si>
  <si>
    <t>运距（0.5-1km）</t>
  </si>
  <si>
    <t>埂坎修筑</t>
  </si>
  <si>
    <t>田埂修筑</t>
  </si>
  <si>
    <t>田坎压实</t>
  </si>
  <si>
    <t>三</t>
  </si>
  <si>
    <t>农田水利工程</t>
  </si>
  <si>
    <t>土方开挖</t>
  </si>
  <si>
    <t>土方回填,机械夯填</t>
  </si>
  <si>
    <t>水泥砂浆</t>
  </si>
  <si>
    <r>
      <rPr>
        <sz val="10"/>
        <color rgb="FF000000"/>
        <rFont val="宋体"/>
        <charset val="134"/>
      </rPr>
      <t>100m</t>
    </r>
    <r>
      <rPr>
        <vertAlign val="superscript"/>
        <sz val="10"/>
        <color rgb="FF000000"/>
        <rFont val="宋体"/>
        <charset val="134"/>
      </rPr>
      <t>2</t>
    </r>
  </si>
  <si>
    <t>混凝土渠道</t>
  </si>
  <si>
    <t>闭孔泡沫板</t>
  </si>
  <si>
    <t>四</t>
  </si>
  <si>
    <t>林地复垦工程</t>
  </si>
  <si>
    <t>垒方（树坑）</t>
  </si>
  <si>
    <t>100m3</t>
  </si>
  <si>
    <t>栽植乔木</t>
  </si>
  <si>
    <t>栽植灌木</t>
  </si>
  <si>
    <t>100穴</t>
  </si>
  <si>
    <t>五</t>
  </si>
  <si>
    <t>道路工程</t>
  </si>
  <si>
    <t>新建生产路</t>
  </si>
  <si>
    <t>路基填筑</t>
  </si>
  <si>
    <r>
      <rPr>
        <sz val="10"/>
        <color rgb="FF000000"/>
        <rFont val="宋体"/>
        <charset val="134"/>
      </rPr>
      <t>1000m</t>
    </r>
    <r>
      <rPr>
        <vertAlign val="superscript"/>
        <sz val="10"/>
        <color rgb="FF000000"/>
        <rFont val="宋体"/>
        <charset val="134"/>
      </rPr>
      <t>2</t>
    </r>
  </si>
  <si>
    <t>六</t>
  </si>
  <si>
    <t>其它工程</t>
  </si>
  <si>
    <t>取土场复垦(撒播不覆土)</t>
  </si>
  <si>
    <t>深耕</t>
  </si>
  <si>
    <t>改土培肥（300Kg精制有机肥，50Kg硫酸亚铁）</t>
  </si>
  <si>
    <t>亩</t>
  </si>
  <si>
    <t>七</t>
  </si>
  <si>
    <t>管护人工费</t>
  </si>
  <si>
    <t>人/次</t>
  </si>
  <si>
    <t>管护材料费</t>
  </si>
  <si>
    <t>水费</t>
  </si>
  <si>
    <r>
      <rPr>
        <sz val="10"/>
        <color rgb="FF000000"/>
        <rFont val="宋体"/>
        <charset val="134"/>
      </rPr>
      <t>m</t>
    </r>
    <r>
      <rPr>
        <vertAlign val="superscript"/>
        <sz val="10"/>
        <color rgb="FF000000"/>
        <rFont val="宋体"/>
        <charset val="134"/>
      </rPr>
      <t>3</t>
    </r>
  </si>
  <si>
    <t>肥料费</t>
  </si>
  <si>
    <t>kg</t>
  </si>
  <si>
    <t>总计</t>
  </si>
  <si>
    <t>表二</t>
  </si>
  <si>
    <t>6.石朋头</t>
  </si>
  <si>
    <t>7.龙王山</t>
  </si>
  <si>
    <t>8.杜家沟</t>
  </si>
  <si>
    <t>9.乔家塔</t>
  </si>
  <si>
    <t>10.郭家岭</t>
  </si>
  <si>
    <t>11.落家坡</t>
  </si>
  <si>
    <t>12.闹泥</t>
  </si>
  <si>
    <t>13.石板上</t>
  </si>
  <si>
    <t>hm2</t>
  </si>
  <si>
    <t>100m2</t>
  </si>
  <si>
    <t>1000m2</t>
  </si>
  <si>
    <t>m3</t>
  </si>
  <si>
    <t>附件二表一</t>
  </si>
  <si>
    <t>工程施工费单价汇总表（第一批）</t>
  </si>
  <si>
    <t xml:space="preserve">                                                                                                                    金额单位：元</t>
  </si>
  <si>
    <t>定额编号</t>
  </si>
  <si>
    <t>直接费</t>
  </si>
  <si>
    <t>间接费</t>
  </si>
  <si>
    <t>利润</t>
  </si>
  <si>
    <t>材料价差</t>
  </si>
  <si>
    <t>未计价材料费</t>
  </si>
  <si>
    <t>税金</t>
  </si>
  <si>
    <t>直接工程费</t>
  </si>
  <si>
    <t>措施费</t>
  </si>
  <si>
    <t>砌体拆除工程</t>
  </si>
  <si>
    <t>砌体拆除</t>
  </si>
  <si>
    <r>
      <rPr>
        <sz val="10"/>
        <rFont val="宋体"/>
        <charset val="0"/>
      </rPr>
      <t>100m</t>
    </r>
    <r>
      <rPr>
        <vertAlign val="superscript"/>
        <sz val="10"/>
        <rFont val="宋体"/>
        <charset val="0"/>
      </rPr>
      <t>3</t>
    </r>
  </si>
  <si>
    <t>人工伐树</t>
  </si>
  <si>
    <r>
      <rPr>
        <sz val="10"/>
        <rFont val="宋体"/>
        <charset val="0"/>
      </rPr>
      <t>100</t>
    </r>
    <r>
      <rPr>
        <sz val="10"/>
        <rFont val="宋体"/>
        <charset val="134"/>
      </rPr>
      <t>根</t>
    </r>
  </si>
  <si>
    <t>推土机推树根</t>
  </si>
  <si>
    <t>撒播不覆土</t>
  </si>
  <si>
    <r>
      <rPr>
        <sz val="10"/>
        <rFont val="宋体"/>
        <charset val="0"/>
      </rPr>
      <t>hm</t>
    </r>
    <r>
      <rPr>
        <vertAlign val="superscript"/>
        <sz val="10"/>
        <rFont val="宋体"/>
        <charset val="0"/>
      </rPr>
      <t>2</t>
    </r>
  </si>
  <si>
    <t>客土覆盖工程（0-0.5km）</t>
  </si>
  <si>
    <r>
      <rPr>
        <sz val="10"/>
        <rFont val="宋体"/>
        <charset val="134"/>
      </rPr>
      <t>底土平整（推距</t>
    </r>
    <r>
      <rPr>
        <sz val="10"/>
        <rFont val="宋体"/>
        <charset val="0"/>
      </rPr>
      <t>10-20</t>
    </r>
    <r>
      <rPr>
        <sz val="10"/>
        <rFont val="宋体"/>
        <charset val="134"/>
      </rPr>
      <t>米）</t>
    </r>
  </si>
  <si>
    <r>
      <rPr>
        <sz val="10"/>
        <rFont val="宋体"/>
        <charset val="134"/>
      </rPr>
      <t>底土平整（推距</t>
    </r>
    <r>
      <rPr>
        <sz val="10"/>
        <rFont val="宋体"/>
        <charset val="0"/>
      </rPr>
      <t>20-30</t>
    </r>
    <r>
      <rPr>
        <sz val="10"/>
        <rFont val="宋体"/>
        <charset val="134"/>
      </rPr>
      <t>米）</t>
    </r>
  </si>
  <si>
    <t>底土平整（推距30-40米）</t>
  </si>
  <si>
    <t>底土平整（推距40-50米）</t>
  </si>
  <si>
    <t>客土覆盖工程（0.5km-1.0km）</t>
  </si>
  <si>
    <r>
      <rPr>
        <sz val="10"/>
        <rFont val="宋体"/>
        <charset val="0"/>
      </rPr>
      <t>10341</t>
    </r>
    <r>
      <rPr>
        <sz val="10"/>
        <rFont val="宋体"/>
        <charset val="134"/>
      </rPr>
      <t>修</t>
    </r>
  </si>
  <si>
    <t>植树乔木</t>
  </si>
  <si>
    <r>
      <rPr>
        <sz val="10"/>
        <rFont val="宋体"/>
        <charset val="0"/>
      </rPr>
      <t>100</t>
    </r>
    <r>
      <rPr>
        <sz val="10"/>
        <rFont val="宋体"/>
        <charset val="134"/>
      </rPr>
      <t>株</t>
    </r>
  </si>
  <si>
    <t>植树灌木</t>
  </si>
  <si>
    <r>
      <rPr>
        <sz val="10"/>
        <rFont val="宋体"/>
        <charset val="0"/>
      </rPr>
      <t>100</t>
    </r>
    <r>
      <rPr>
        <sz val="10"/>
        <rFont val="宋体"/>
        <charset val="134"/>
      </rPr>
      <t>穴</t>
    </r>
  </si>
  <si>
    <t>80015+80016*2</t>
  </si>
  <si>
    <r>
      <rPr>
        <sz val="10"/>
        <rFont val="宋体"/>
        <charset val="0"/>
      </rPr>
      <t>1000m</t>
    </r>
    <r>
      <rPr>
        <vertAlign val="superscript"/>
        <sz val="10"/>
        <rFont val="宋体"/>
        <charset val="0"/>
      </rPr>
      <t>2</t>
    </r>
  </si>
  <si>
    <t>路床压实</t>
  </si>
  <si>
    <t>水利工程</t>
  </si>
  <si>
    <t>水泥渠</t>
  </si>
  <si>
    <t>土方回填</t>
  </si>
  <si>
    <r>
      <rPr>
        <sz val="10"/>
        <rFont val="宋体"/>
        <charset val="0"/>
      </rPr>
      <t>100m</t>
    </r>
    <r>
      <rPr>
        <vertAlign val="superscript"/>
        <sz val="10"/>
        <rFont val="宋体"/>
        <charset val="0"/>
      </rPr>
      <t>2</t>
    </r>
  </si>
  <si>
    <t>40010 40161 40179</t>
  </si>
  <si>
    <t>40214修</t>
  </si>
  <si>
    <t>取土场复垦工程</t>
  </si>
  <si>
    <t>改土培肥</t>
  </si>
  <si>
    <t>硫酸亚铁50公斤</t>
  </si>
  <si>
    <t>精制有机肥300公斤</t>
  </si>
  <si>
    <t>管护人工</t>
  </si>
  <si>
    <t>按专家评审定额计算</t>
  </si>
  <si>
    <t>附件二表二</t>
  </si>
  <si>
    <t>金罗镇</t>
  </si>
  <si>
    <t>下枣林乡</t>
  </si>
  <si>
    <t>武家庄镇</t>
  </si>
  <si>
    <t>暖泉镇</t>
  </si>
  <si>
    <t>车鸣峪乡</t>
  </si>
  <si>
    <r>
      <rPr>
        <sz val="11"/>
        <color rgb="FF000000"/>
        <rFont val="宋体"/>
        <charset val="134"/>
      </rPr>
      <t>100m</t>
    </r>
    <r>
      <rPr>
        <vertAlign val="superscript"/>
        <sz val="11"/>
        <color rgb="FF000000"/>
        <rFont val="宋体"/>
        <charset val="134"/>
      </rPr>
      <t>3</t>
    </r>
  </si>
  <si>
    <r>
      <rPr>
        <sz val="11"/>
        <color rgb="FF000000"/>
        <rFont val="宋体"/>
        <charset val="134"/>
      </rPr>
      <t>hm</t>
    </r>
    <r>
      <rPr>
        <vertAlign val="superscript"/>
        <sz val="11"/>
        <color rgb="FF000000"/>
        <rFont val="宋体"/>
        <charset val="134"/>
      </rPr>
      <t>2</t>
    </r>
  </si>
  <si>
    <r>
      <rPr>
        <sz val="11"/>
        <color rgb="FF000000"/>
        <rFont val="宋体"/>
        <charset val="134"/>
      </rPr>
      <t>100m</t>
    </r>
    <r>
      <rPr>
        <vertAlign val="superscript"/>
        <sz val="11"/>
        <color rgb="FF000000"/>
        <rFont val="宋体"/>
        <charset val="134"/>
      </rPr>
      <t>2</t>
    </r>
  </si>
  <si>
    <r>
      <rPr>
        <sz val="11"/>
        <color rgb="FF000000"/>
        <rFont val="宋体"/>
        <charset val="134"/>
      </rPr>
      <t>1000m</t>
    </r>
    <r>
      <rPr>
        <vertAlign val="superscript"/>
        <sz val="11"/>
        <color rgb="FF000000"/>
        <rFont val="宋体"/>
        <charset val="134"/>
      </rPr>
      <t>2</t>
    </r>
  </si>
  <si>
    <r>
      <rPr>
        <sz val="11"/>
        <color rgb="FF000000"/>
        <rFont val="宋体"/>
        <charset val="134"/>
      </rPr>
      <t>m</t>
    </r>
    <r>
      <rPr>
        <vertAlign val="superscript"/>
        <sz val="11"/>
        <color rgb="FF000000"/>
        <rFont val="宋体"/>
        <charset val="134"/>
      </rPr>
      <t>3</t>
    </r>
  </si>
  <si>
    <t>工程施工费预算表（武家山21）</t>
  </si>
  <si>
    <r>
      <rPr>
        <sz val="10"/>
        <rFont val="宋体"/>
        <charset val="134"/>
      </rPr>
      <t>项目名称：中阳县2019年第一批城乡建设用地增减挂钩暖泉镇等6个乡镇项目区土地复垦设计</t>
    </r>
    <r>
      <rPr>
        <sz val="10"/>
        <rFont val="Times New Roman"/>
        <charset val="134"/>
      </rPr>
      <t xml:space="preserve">   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</si>
  <si>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仿宋_GB2312"/>
        <charset val="134"/>
      </rPr>
      <t>一</t>
    </r>
  </si>
  <si>
    <r>
      <rPr>
        <sz val="10"/>
        <rFont val="Times New Roman"/>
        <charset val="134"/>
      </rPr>
      <t>100</t>
    </r>
    <r>
      <rPr>
        <sz val="10"/>
        <rFont val="宋体"/>
        <charset val="134"/>
      </rPr>
      <t>株</t>
    </r>
  </si>
  <si>
    <r>
      <rPr>
        <sz val="10"/>
        <rFont val="Times New Roman"/>
        <charset val="134"/>
      </rPr>
      <t>100m</t>
    </r>
    <r>
      <rPr>
        <vertAlign val="superscript"/>
        <sz val="10"/>
        <rFont val="Times New Roman"/>
        <charset val="134"/>
      </rPr>
      <t>3</t>
    </r>
  </si>
  <si>
    <r>
      <rPr>
        <sz val="10"/>
        <rFont val="Times New Roman"/>
        <charset val="134"/>
      </rPr>
      <t>hm</t>
    </r>
    <r>
      <rPr>
        <vertAlign val="superscript"/>
        <sz val="10"/>
        <rFont val="Times New Roman"/>
        <charset val="134"/>
      </rPr>
      <t>2</t>
    </r>
  </si>
  <si>
    <r>
      <rPr>
        <sz val="10"/>
        <rFont val="宋体"/>
        <charset val="134"/>
      </rPr>
      <t>底土平整（推距</t>
    </r>
    <r>
      <rPr>
        <sz val="10"/>
        <rFont val="Times New Roman"/>
        <charset val="134"/>
      </rPr>
      <t>10-20m</t>
    </r>
    <r>
      <rPr>
        <sz val="10"/>
        <rFont val="仿宋_GB2312"/>
        <charset val="134"/>
      </rPr>
      <t>）</t>
    </r>
  </si>
  <si>
    <r>
      <rPr>
        <sz val="10"/>
        <rFont val="宋体"/>
        <charset val="134"/>
      </rPr>
      <t>底土平整（推距</t>
    </r>
    <r>
      <rPr>
        <sz val="10"/>
        <rFont val="Times New Roman"/>
        <charset val="134"/>
      </rPr>
      <t>20-30m</t>
    </r>
    <r>
      <rPr>
        <sz val="10"/>
        <rFont val="仿宋_GB2312"/>
        <charset val="134"/>
      </rPr>
      <t>）</t>
    </r>
  </si>
  <si>
    <r>
      <rPr>
        <sz val="10"/>
        <rFont val="宋体"/>
        <charset val="134"/>
      </rPr>
      <t>底土平整（推距</t>
    </r>
    <r>
      <rPr>
        <sz val="10"/>
        <rFont val="Times New Roman"/>
        <charset val="134"/>
      </rPr>
      <t>30-40m</t>
    </r>
    <r>
      <rPr>
        <sz val="10"/>
        <rFont val="仿宋_GB2312"/>
        <charset val="134"/>
      </rPr>
      <t>）</t>
    </r>
  </si>
  <si>
    <r>
      <rPr>
        <sz val="10"/>
        <rFont val="宋体"/>
        <charset val="134"/>
      </rPr>
      <t>运距（</t>
    </r>
    <r>
      <rPr>
        <sz val="10"/>
        <rFont val="Times New Roman"/>
        <charset val="134"/>
      </rPr>
      <t>0-0.5km</t>
    </r>
    <r>
      <rPr>
        <sz val="10"/>
        <rFont val="仿宋_GB2312"/>
        <charset val="134"/>
      </rPr>
      <t>）</t>
    </r>
  </si>
  <si>
    <r>
      <rPr>
        <sz val="10"/>
        <rFont val="宋体"/>
        <charset val="134"/>
      </rPr>
      <t>运距（</t>
    </r>
    <r>
      <rPr>
        <sz val="10"/>
        <rFont val="Times New Roman"/>
        <charset val="134"/>
      </rPr>
      <t>0.5-1km</t>
    </r>
    <r>
      <rPr>
        <sz val="10"/>
        <rFont val="仿宋_GB2312"/>
        <charset val="134"/>
      </rPr>
      <t>）</t>
    </r>
  </si>
  <si>
    <r>
      <rPr>
        <sz val="10"/>
        <rFont val="Times New Roman"/>
        <charset val="134"/>
      </rPr>
      <t>10341</t>
    </r>
    <r>
      <rPr>
        <sz val="10"/>
        <rFont val="仿宋_GB2312"/>
        <charset val="134"/>
      </rPr>
      <t>修</t>
    </r>
  </si>
  <si>
    <r>
      <rPr>
        <sz val="10"/>
        <rFont val="宋体"/>
        <charset val="134"/>
      </rPr>
      <t>土方回填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机械夯填</t>
    </r>
  </si>
  <si>
    <r>
      <rPr>
        <sz val="10"/>
        <rFont val="Times New Roman"/>
        <charset val="134"/>
      </rPr>
      <t>100m</t>
    </r>
    <r>
      <rPr>
        <vertAlign val="superscript"/>
        <sz val="10"/>
        <rFont val="Times New Roman"/>
        <charset val="134"/>
      </rPr>
      <t>2</t>
    </r>
  </si>
  <si>
    <t>40010+40161+40179</t>
  </si>
  <si>
    <r>
      <rPr>
        <sz val="10"/>
        <rFont val="Times New Roman"/>
        <charset val="134"/>
      </rPr>
      <t>1000m</t>
    </r>
    <r>
      <rPr>
        <vertAlign val="superscript"/>
        <sz val="10"/>
        <rFont val="Times New Roman"/>
        <charset val="134"/>
      </rPr>
      <t>2</t>
    </r>
  </si>
  <si>
    <t>管护工程</t>
  </si>
  <si>
    <r>
      <rPr>
        <sz val="10"/>
        <rFont val="宋体"/>
        <charset val="134"/>
      </rPr>
      <t>人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次</t>
    </r>
  </si>
  <si>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3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</si>
</sst>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  <numFmt numFmtId="178" formatCode="0.00_ ;[Red]\-0.00\ "/>
    <numFmt numFmtId="179" formatCode="0.0000_);[Red]\(0.0000\)"/>
    <numFmt numFmtId="180" formatCode="0_);[Red]\(0\)"/>
  </numFmts>
  <fonts count="4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0"/>
    </font>
    <font>
      <b/>
      <sz val="10"/>
      <name val="宋体"/>
      <charset val="0"/>
    </font>
    <font>
      <b/>
      <sz val="2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仿宋_GB2312"/>
      <charset val="134"/>
    </font>
    <font>
      <vertAlign val="superscript"/>
      <sz val="10"/>
      <name val="Times New Roman"/>
      <charset val="134"/>
    </font>
    <font>
      <vertAlign val="superscript"/>
      <sz val="11"/>
      <color rgb="FF000000"/>
      <name val="宋体"/>
      <charset val="134"/>
    </font>
    <font>
      <vertAlign val="superscript"/>
      <sz val="10"/>
      <name val="宋体"/>
      <charset val="0"/>
    </font>
    <font>
      <vertAlign val="superscript"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0" borderId="0"/>
    <xf numFmtId="0" fontId="22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/>
    <xf numFmtId="0" fontId="21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35" fillId="5" borderId="16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0" fillId="0" borderId="0"/>
    <xf numFmtId="0" fontId="22" fillId="30" borderId="0" applyNumberFormat="0" applyBorder="0" applyAlignment="0" applyProtection="0">
      <alignment vertical="center"/>
    </xf>
    <xf numFmtId="0" fontId="30" fillId="0" borderId="0"/>
    <xf numFmtId="0" fontId="22" fillId="3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0" borderId="0"/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0"/>
  </cellStyleXfs>
  <cellXfs count="11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 applyProtection="1">
      <alignment horizontal="center" vertical="center" wrapText="1"/>
    </xf>
    <xf numFmtId="178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" vertical="center" wrapText="1"/>
    </xf>
    <xf numFmtId="177" fontId="4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178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78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/>
    <xf numFmtId="176" fontId="4" fillId="0" borderId="4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8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78" fontId="16" fillId="0" borderId="4" xfId="0" applyNumberFormat="1" applyFont="1" applyFill="1" applyBorder="1" applyAlignment="1">
      <alignment horizontal="center" vertical="center"/>
    </xf>
    <xf numFmtId="0" fontId="16" fillId="0" borderId="4" xfId="45" applyFont="1" applyFill="1" applyBorder="1" applyAlignment="1">
      <alignment horizontal="center" vertical="center" wrapText="1"/>
    </xf>
    <xf numFmtId="0" fontId="2" fillId="0" borderId="4" xfId="45" applyFont="1" applyFill="1" applyBorder="1" applyAlignment="1">
      <alignment horizontal="center" vertical="center" wrapText="1"/>
    </xf>
    <xf numFmtId="178" fontId="16" fillId="0" borderId="4" xfId="45" applyNumberFormat="1" applyFont="1" applyFill="1" applyBorder="1" applyAlignment="1">
      <alignment horizontal="center" vertical="center"/>
    </xf>
    <xf numFmtId="0" fontId="16" fillId="0" borderId="4" xfId="54" applyFont="1" applyFill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 wrapText="1"/>
    </xf>
    <xf numFmtId="176" fontId="16" fillId="0" borderId="4" xfId="54" applyNumberFormat="1" applyFont="1" applyFill="1" applyBorder="1" applyAlignment="1">
      <alignment horizontal="center" vertical="center" wrapText="1"/>
    </xf>
    <xf numFmtId="176" fontId="16" fillId="0" borderId="4" xfId="54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/>
    </xf>
    <xf numFmtId="0" fontId="2" fillId="0" borderId="4" xfId="48" applyFont="1" applyFill="1" applyBorder="1" applyAlignment="1">
      <alignment horizontal="center" vertical="center" wrapText="1"/>
    </xf>
    <xf numFmtId="176" fontId="16" fillId="0" borderId="5" xfId="48" applyNumberFormat="1" applyFont="1" applyFill="1" applyBorder="1" applyAlignment="1">
      <alignment horizontal="center" vertical="center" wrapText="1"/>
    </xf>
    <xf numFmtId="0" fontId="16" fillId="0" borderId="4" xfId="10" applyFont="1" applyFill="1" applyBorder="1" applyAlignment="1">
      <alignment horizontal="center" vertical="center" wrapText="1"/>
    </xf>
    <xf numFmtId="0" fontId="2" fillId="0" borderId="4" xfId="43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17" fillId="0" borderId="4" xfId="54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176" fontId="17" fillId="0" borderId="4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16" fillId="0" borderId="4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176" fontId="16" fillId="0" borderId="4" xfId="6" applyNumberFormat="1" applyFont="1" applyFill="1" applyBorder="1" applyAlignment="1">
      <alignment horizontal="center" vertical="center" wrapText="1"/>
    </xf>
    <xf numFmtId="176" fontId="16" fillId="0" borderId="4" xfId="6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78" fontId="17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177" fontId="19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7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工程施工费单价汇总_3" xfId="6"/>
    <cellStyle name="40% - 强调文字颜色 3" xfId="7" builtinId="39"/>
    <cellStyle name="差" xfId="8" builtinId="27"/>
    <cellStyle name="千位分隔" xfId="9" builtinId="3"/>
    <cellStyle name="常规_施工费预算表_8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施工费预算表_10" xfId="43"/>
    <cellStyle name="20% - 强调文字颜色 4" xfId="44" builtinId="42"/>
    <cellStyle name="常规_工程施工费单价汇总_4" xfId="45"/>
    <cellStyle name="40% - 强调文字颜色 4" xfId="46" builtinId="43"/>
    <cellStyle name="强调文字颜色 5" xfId="47" builtinId="45"/>
    <cellStyle name="常规_工程施工费单价汇总_5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工程施工费单价汇总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65288;&#36151;&#27454;&#65289;&#26087;&#25151;&#25286;&#38500;&#19982;&#22797;&#22438;&#39033;&#30446;&#23454;&#26045;&#26041;&#26696;2020.6.17\&#22269;&#22303;&#23616;&#26446;&#23616;&#38271;\&#31532;&#19968;&#25209;&#32508;&#21512;&#21333;&#20215;&#20013;&#38451;&#24635;&#39044;&#31639;2020.4.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年"/>
      <sheetName val="总预算"/>
      <sheetName val="施工费总表"/>
      <sheetName val="施工费预算表"/>
      <sheetName val="工程施工费单价汇总"/>
      <sheetName val="其它费用"/>
      <sheetName val="不可预见费"/>
      <sheetName val="附表"/>
      <sheetName val="人工费"/>
      <sheetName val="混凝土"/>
      <sheetName val="台班"/>
      <sheetName val="主材"/>
      <sheetName val="次材"/>
      <sheetName val="人工及主要材料用量汇总表"/>
      <sheetName val="工程量统计表"/>
      <sheetName val="单价分析表"/>
    </sheetNames>
    <sheetDataSet>
      <sheetData sheetId="0"/>
      <sheetData sheetId="1"/>
      <sheetData sheetId="2"/>
      <sheetData sheetId="3"/>
      <sheetData sheetId="4">
        <row r="22">
          <cell r="C22" t="str">
            <v>埂坎修筑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F7">
            <v>148.54</v>
          </cell>
        </row>
        <row r="14">
          <cell r="F14">
            <v>5.94</v>
          </cell>
        </row>
        <row r="17">
          <cell r="F17">
            <v>16.5</v>
          </cell>
        </row>
        <row r="30">
          <cell r="F30">
            <v>189.09</v>
          </cell>
        </row>
        <row r="37">
          <cell r="F37">
            <v>7.56</v>
          </cell>
        </row>
        <row r="40">
          <cell r="F40">
            <v>21.31</v>
          </cell>
        </row>
        <row r="51">
          <cell r="F51">
            <v>252.05</v>
          </cell>
        </row>
        <row r="58">
          <cell r="F58">
            <v>10.08</v>
          </cell>
        </row>
        <row r="61">
          <cell r="F61">
            <v>28.19</v>
          </cell>
        </row>
        <row r="65">
          <cell r="F65">
            <v>339.74</v>
          </cell>
        </row>
        <row r="73">
          <cell r="F73">
            <v>304.7</v>
          </cell>
        </row>
        <row r="80">
          <cell r="F80">
            <v>12.19</v>
          </cell>
        </row>
        <row r="83">
          <cell r="F83">
            <v>34.38</v>
          </cell>
        </row>
        <row r="87">
          <cell r="F87">
            <v>411.03</v>
          </cell>
        </row>
        <row r="96">
          <cell r="F96">
            <v>717.7</v>
          </cell>
        </row>
        <row r="108">
          <cell r="F108">
            <v>77.34</v>
          </cell>
        </row>
        <row r="120">
          <cell r="F120">
            <v>830.84</v>
          </cell>
        </row>
        <row r="132">
          <cell r="F132">
            <v>89.68</v>
          </cell>
        </row>
        <row r="145">
          <cell r="F145">
            <v>1060.91</v>
          </cell>
        </row>
        <row r="157">
          <cell r="F157">
            <v>103</v>
          </cell>
        </row>
        <row r="191">
          <cell r="F191">
            <v>376.2</v>
          </cell>
        </row>
        <row r="202">
          <cell r="F202">
            <v>48.58</v>
          </cell>
        </row>
        <row r="213">
          <cell r="F213">
            <v>1421.42</v>
          </cell>
        </row>
        <row r="214">
          <cell r="F214">
            <v>1366.75</v>
          </cell>
        </row>
        <row r="222">
          <cell r="F222">
            <v>54.67</v>
          </cell>
        </row>
        <row r="223">
          <cell r="F223">
            <v>71.07</v>
          </cell>
        </row>
        <row r="224">
          <cell r="F224">
            <v>44.77</v>
          </cell>
        </row>
        <row r="237">
          <cell r="F237">
            <v>924.77</v>
          </cell>
        </row>
        <row r="254">
          <cell r="F254">
            <v>363.93</v>
          </cell>
        </row>
        <row r="265">
          <cell r="F265">
            <v>34.65</v>
          </cell>
        </row>
        <row r="266">
          <cell r="F266">
            <v>34.65</v>
          </cell>
        </row>
        <row r="279">
          <cell r="F279">
            <v>653.91</v>
          </cell>
        </row>
        <row r="290">
          <cell r="F290">
            <v>2550</v>
          </cell>
        </row>
        <row r="303">
          <cell r="F303">
            <v>584.93</v>
          </cell>
        </row>
        <row r="314">
          <cell r="F314">
            <v>0</v>
          </cell>
        </row>
        <row r="330">
          <cell r="F330">
            <v>81.97</v>
          </cell>
        </row>
        <row r="338">
          <cell r="F338">
            <v>900</v>
          </cell>
        </row>
        <row r="351">
          <cell r="F351">
            <v>1025.11</v>
          </cell>
        </row>
        <row r="364">
          <cell r="F364">
            <v>97.09</v>
          </cell>
        </row>
        <row r="376">
          <cell r="F376">
            <v>5615.31</v>
          </cell>
        </row>
        <row r="398">
          <cell r="F398">
            <v>2157.89</v>
          </cell>
        </row>
        <row r="420">
          <cell r="F420">
            <v>1254.06</v>
          </cell>
        </row>
        <row r="432">
          <cell r="F432">
            <v>158.4</v>
          </cell>
        </row>
        <row r="444">
          <cell r="F444">
            <v>184.63</v>
          </cell>
        </row>
        <row r="452">
          <cell r="F452">
            <v>7.39</v>
          </cell>
        </row>
        <row r="455">
          <cell r="F455">
            <v>16.2</v>
          </cell>
        </row>
        <row r="535">
          <cell r="F535">
            <v>359.72</v>
          </cell>
        </row>
        <row r="547">
          <cell r="F547">
            <v>19.94</v>
          </cell>
        </row>
        <row r="556">
          <cell r="F556">
            <v>328.08</v>
          </cell>
        </row>
        <row r="557">
          <cell r="F557">
            <v>448.28</v>
          </cell>
        </row>
        <row r="565">
          <cell r="F565">
            <v>17.93</v>
          </cell>
        </row>
        <row r="566">
          <cell r="F566">
            <v>16.4</v>
          </cell>
        </row>
        <row r="567">
          <cell r="F567">
            <v>10.33</v>
          </cell>
        </row>
        <row r="568">
          <cell r="F568">
            <v>22.06</v>
          </cell>
        </row>
        <row r="598">
          <cell r="F598">
            <v>1370.63</v>
          </cell>
        </row>
        <row r="599">
          <cell r="F599">
            <v>1305.36</v>
          </cell>
        </row>
        <row r="610">
          <cell r="F610">
            <v>65.27</v>
          </cell>
        </row>
        <row r="611">
          <cell r="F611">
            <v>82.24</v>
          </cell>
        </row>
        <row r="612">
          <cell r="F612">
            <v>43.59</v>
          </cell>
        </row>
        <row r="613">
          <cell r="F613">
            <v>204.8</v>
          </cell>
        </row>
        <row r="624">
          <cell r="F624">
            <v>27908.26</v>
          </cell>
        </row>
        <row r="648">
          <cell r="F648">
            <v>5114.05</v>
          </cell>
        </row>
        <row r="659">
          <cell r="F659">
            <v>3909.78</v>
          </cell>
        </row>
        <row r="660">
          <cell r="F660">
            <v>3723.6</v>
          </cell>
        </row>
        <row r="669">
          <cell r="F669">
            <v>186.18</v>
          </cell>
        </row>
        <row r="670">
          <cell r="F670">
            <v>234.59</v>
          </cell>
        </row>
        <row r="671">
          <cell r="F671">
            <v>124.33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opLeftCell="A19" workbookViewId="0">
      <selection activeCell="E54" sqref="E54"/>
    </sheetView>
  </sheetViews>
  <sheetFormatPr defaultColWidth="9" defaultRowHeight="13.5"/>
  <cols>
    <col min="1" max="1" width="9" style="37"/>
    <col min="2" max="2" width="21.75" style="38" customWidth="1"/>
    <col min="3" max="16" width="11.875" style="37" customWidth="1"/>
    <col min="17" max="16384" width="9" style="36"/>
  </cols>
  <sheetData>
    <row r="1" ht="21" customHeight="1" spans="1:1">
      <c r="A1" s="37" t="s">
        <v>0</v>
      </c>
    </row>
    <row r="2" ht="28" customHeight="1" spans="1:16">
      <c r="A2" s="110" t="s">
        <v>1</v>
      </c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ht="14.25" spans="1:16">
      <c r="A3" s="100" t="s">
        <v>2</v>
      </c>
      <c r="B3" s="100" t="s">
        <v>3</v>
      </c>
      <c r="C3" s="100" t="s">
        <v>4</v>
      </c>
      <c r="D3" s="100" t="s">
        <v>5</v>
      </c>
      <c r="E3" s="100" t="s">
        <v>6</v>
      </c>
      <c r="F3" s="100" t="s">
        <v>7</v>
      </c>
      <c r="G3" s="102" t="s">
        <v>8</v>
      </c>
      <c r="H3" s="103"/>
      <c r="I3" s="102" t="s">
        <v>9</v>
      </c>
      <c r="J3" s="103"/>
      <c r="K3" s="102" t="s">
        <v>10</v>
      </c>
      <c r="L3" s="103"/>
      <c r="M3" s="102" t="s">
        <v>11</v>
      </c>
      <c r="N3" s="103"/>
      <c r="O3" s="102" t="s">
        <v>12</v>
      </c>
      <c r="P3" s="103"/>
    </row>
    <row r="4" ht="14.25" spans="1:16">
      <c r="A4" s="104"/>
      <c r="B4" s="104"/>
      <c r="C4" s="104"/>
      <c r="D4" s="104"/>
      <c r="E4" s="104"/>
      <c r="F4" s="104"/>
      <c r="G4" s="106" t="s">
        <v>5</v>
      </c>
      <c r="H4" s="106" t="s">
        <v>13</v>
      </c>
      <c r="I4" s="106" t="s">
        <v>5</v>
      </c>
      <c r="J4" s="106" t="s">
        <v>13</v>
      </c>
      <c r="K4" s="106" t="s">
        <v>5</v>
      </c>
      <c r="L4" s="106" t="s">
        <v>13</v>
      </c>
      <c r="M4" s="106" t="s">
        <v>5</v>
      </c>
      <c r="N4" s="106" t="s">
        <v>13</v>
      </c>
      <c r="O4" s="106" t="s">
        <v>5</v>
      </c>
      <c r="P4" s="106" t="s">
        <v>13</v>
      </c>
    </row>
    <row r="5" ht="15" customHeight="1" spans="1:16">
      <c r="A5" s="107" t="s">
        <v>14</v>
      </c>
      <c r="B5" s="108" t="s">
        <v>15</v>
      </c>
      <c r="C5" s="108"/>
      <c r="D5" s="108">
        <f>G5+I5+K5+M5+O5</f>
        <v>0</v>
      </c>
      <c r="E5" s="109"/>
      <c r="F5" s="108">
        <f>H5+J5+L5+N5+P5</f>
        <v>277594.06</v>
      </c>
      <c r="G5" s="108"/>
      <c r="H5" s="108">
        <v>91500.58</v>
      </c>
      <c r="I5" s="108"/>
      <c r="J5" s="108">
        <v>45812.26</v>
      </c>
      <c r="K5" s="108"/>
      <c r="L5" s="108">
        <v>58598.32</v>
      </c>
      <c r="M5" s="108"/>
      <c r="N5" s="108">
        <v>49838.79</v>
      </c>
      <c r="O5" s="108"/>
      <c r="P5" s="108">
        <v>31844.11</v>
      </c>
    </row>
    <row r="6" ht="15" customHeight="1" spans="1:16">
      <c r="A6" s="104">
        <v>1</v>
      </c>
      <c r="B6" s="106" t="s">
        <v>16</v>
      </c>
      <c r="C6" s="106"/>
      <c r="D6" s="108">
        <f t="shared" ref="D6:D48" si="0">G6+I6+K6+M6+O6</f>
        <v>0</v>
      </c>
      <c r="E6" s="109"/>
      <c r="F6" s="108">
        <f t="shared" ref="F6:F48" si="1">H6+J6+L6+N6+P6</f>
        <v>277594.06</v>
      </c>
      <c r="G6" s="106"/>
      <c r="H6" s="108">
        <v>91500.58</v>
      </c>
      <c r="I6" s="106"/>
      <c r="J6" s="108">
        <v>45812.26</v>
      </c>
      <c r="K6" s="106"/>
      <c r="L6" s="108">
        <v>58598.32</v>
      </c>
      <c r="M6" s="106"/>
      <c r="N6" s="108">
        <v>49838.79</v>
      </c>
      <c r="O6" s="106"/>
      <c r="P6" s="108">
        <v>31844.11</v>
      </c>
    </row>
    <row r="7" ht="15" customHeight="1" spans="1:16">
      <c r="A7" s="104"/>
      <c r="B7" s="106" t="s">
        <v>17</v>
      </c>
      <c r="C7" s="106" t="s">
        <v>18</v>
      </c>
      <c r="D7" s="108">
        <f t="shared" si="0"/>
        <v>10.04</v>
      </c>
      <c r="E7" s="109">
        <f t="shared" ref="E6:E48" si="2">F7/D7</f>
        <v>1133.75996015936</v>
      </c>
      <c r="F7" s="108">
        <f t="shared" si="1"/>
        <v>11382.95</v>
      </c>
      <c r="G7" s="106">
        <v>3.24</v>
      </c>
      <c r="H7" s="108">
        <v>3673.38</v>
      </c>
      <c r="I7" s="106">
        <v>2.12</v>
      </c>
      <c r="J7" s="108">
        <v>2403.57</v>
      </c>
      <c r="K7" s="106">
        <v>1.53</v>
      </c>
      <c r="L7" s="108">
        <v>1734.65</v>
      </c>
      <c r="M7" s="106">
        <v>1.02</v>
      </c>
      <c r="N7" s="108">
        <v>1156.44</v>
      </c>
      <c r="O7" s="106">
        <v>2.13</v>
      </c>
      <c r="P7" s="108">
        <v>2414.91</v>
      </c>
    </row>
    <row r="8" ht="15" customHeight="1" spans="1:16">
      <c r="A8" s="104"/>
      <c r="B8" s="106" t="s">
        <v>19</v>
      </c>
      <c r="C8" s="106" t="s">
        <v>20</v>
      </c>
      <c r="D8" s="108">
        <f t="shared" si="0"/>
        <v>95.9</v>
      </c>
      <c r="E8" s="109">
        <f t="shared" si="2"/>
        <v>1374.56986444213</v>
      </c>
      <c r="F8" s="108">
        <f t="shared" si="1"/>
        <v>131821.25</v>
      </c>
      <c r="G8" s="106">
        <v>31.64</v>
      </c>
      <c r="H8" s="106">
        <v>43491.39</v>
      </c>
      <c r="I8" s="106">
        <v>15.64</v>
      </c>
      <c r="J8" s="106">
        <v>21498.27</v>
      </c>
      <c r="K8" s="106">
        <v>20.48</v>
      </c>
      <c r="L8" s="106">
        <v>28151.19</v>
      </c>
      <c r="M8" s="106">
        <v>17.54</v>
      </c>
      <c r="N8" s="108">
        <v>24109.96</v>
      </c>
      <c r="O8" s="106">
        <v>10.6</v>
      </c>
      <c r="P8" s="108">
        <v>14570.44</v>
      </c>
    </row>
    <row r="9" ht="15" customHeight="1" spans="1:16">
      <c r="A9" s="104"/>
      <c r="B9" s="106" t="s">
        <v>21</v>
      </c>
      <c r="C9" s="106" t="s">
        <v>22</v>
      </c>
      <c r="D9" s="108">
        <f t="shared" si="0"/>
        <v>0</v>
      </c>
      <c r="E9" s="109"/>
      <c r="F9" s="108">
        <f t="shared" si="1"/>
        <v>0</v>
      </c>
      <c r="G9" s="106"/>
      <c r="H9" s="106">
        <v>0</v>
      </c>
      <c r="I9" s="106"/>
      <c r="J9" s="106">
        <v>0</v>
      </c>
      <c r="K9" s="106"/>
      <c r="L9" s="106">
        <v>0</v>
      </c>
      <c r="M9" s="106"/>
      <c r="N9" s="106">
        <v>0</v>
      </c>
      <c r="O9" s="106"/>
      <c r="P9" s="106">
        <v>0</v>
      </c>
    </row>
    <row r="10" ht="15" customHeight="1" spans="1:16">
      <c r="A10" s="104"/>
      <c r="B10" s="106" t="s">
        <v>23</v>
      </c>
      <c r="C10" s="106" t="s">
        <v>22</v>
      </c>
      <c r="D10" s="108">
        <f t="shared" si="0"/>
        <v>0</v>
      </c>
      <c r="E10" s="109"/>
      <c r="F10" s="108">
        <f t="shared" si="1"/>
        <v>0</v>
      </c>
      <c r="G10" s="106"/>
      <c r="H10" s="106">
        <v>0</v>
      </c>
      <c r="I10" s="106"/>
      <c r="J10" s="106">
        <v>0</v>
      </c>
      <c r="K10" s="106"/>
      <c r="L10" s="106">
        <v>0</v>
      </c>
      <c r="M10" s="106"/>
      <c r="N10" s="106">
        <v>0</v>
      </c>
      <c r="O10" s="106"/>
      <c r="P10" s="106">
        <v>0</v>
      </c>
    </row>
    <row r="11" ht="15" customHeight="1" spans="1:16">
      <c r="A11" s="104"/>
      <c r="B11" s="106" t="s">
        <v>24</v>
      </c>
      <c r="C11" s="106" t="s">
        <v>20</v>
      </c>
      <c r="D11" s="108">
        <f t="shared" si="0"/>
        <v>127.86</v>
      </c>
      <c r="E11" s="109">
        <f t="shared" si="2"/>
        <v>244.020021898952</v>
      </c>
      <c r="F11" s="108">
        <f t="shared" si="1"/>
        <v>31200.4</v>
      </c>
      <c r="G11" s="106">
        <v>42.18</v>
      </c>
      <c r="H11" s="106">
        <v>10292.76</v>
      </c>
      <c r="I11" s="106">
        <v>20.85</v>
      </c>
      <c r="J11" s="106">
        <v>5087.82</v>
      </c>
      <c r="K11" s="106">
        <v>27.31</v>
      </c>
      <c r="L11" s="106">
        <v>6664.19</v>
      </c>
      <c r="M11" s="106">
        <v>23.38</v>
      </c>
      <c r="N11" s="106">
        <v>5705.19</v>
      </c>
      <c r="O11" s="106">
        <v>14.14</v>
      </c>
      <c r="P11" s="106">
        <v>3450.44</v>
      </c>
    </row>
    <row r="12" ht="15" customHeight="1" spans="1:16">
      <c r="A12" s="104"/>
      <c r="B12" s="106" t="s">
        <v>25</v>
      </c>
      <c r="C12" s="106" t="s">
        <v>20</v>
      </c>
      <c r="D12" s="108">
        <f t="shared" si="0"/>
        <v>31.95</v>
      </c>
      <c r="E12" s="109">
        <f t="shared" si="2"/>
        <v>1675.61001564945</v>
      </c>
      <c r="F12" s="108">
        <f t="shared" si="1"/>
        <v>53535.74</v>
      </c>
      <c r="G12" s="106">
        <v>10.54</v>
      </c>
      <c r="H12" s="106">
        <v>17660.93</v>
      </c>
      <c r="I12" s="106">
        <v>5.21</v>
      </c>
      <c r="J12" s="106">
        <v>8729.93</v>
      </c>
      <c r="K12" s="106">
        <v>6.83</v>
      </c>
      <c r="L12" s="106">
        <v>11444.42</v>
      </c>
      <c r="M12" s="106">
        <v>5.84</v>
      </c>
      <c r="N12" s="106">
        <v>9785.56</v>
      </c>
      <c r="O12" s="106">
        <v>3.53</v>
      </c>
      <c r="P12" s="106">
        <v>5914.9</v>
      </c>
    </row>
    <row r="13" ht="15" customHeight="1" spans="1:16">
      <c r="A13" s="104"/>
      <c r="B13" s="106" t="s">
        <v>26</v>
      </c>
      <c r="C13" s="106" t="s">
        <v>20</v>
      </c>
      <c r="D13" s="108">
        <f t="shared" si="0"/>
        <v>95.9</v>
      </c>
      <c r="E13" s="109">
        <f t="shared" si="2"/>
        <v>514.160062565172</v>
      </c>
      <c r="F13" s="108">
        <f t="shared" si="1"/>
        <v>49307.95</v>
      </c>
      <c r="G13" s="106">
        <v>31.64</v>
      </c>
      <c r="H13" s="106">
        <v>16268.02</v>
      </c>
      <c r="I13" s="106">
        <v>15.63</v>
      </c>
      <c r="J13" s="106">
        <v>8036.32</v>
      </c>
      <c r="K13" s="106">
        <v>20.48</v>
      </c>
      <c r="L13" s="106">
        <v>10530</v>
      </c>
      <c r="M13" s="106">
        <v>17.54</v>
      </c>
      <c r="N13" s="106">
        <v>9018.37</v>
      </c>
      <c r="O13" s="106">
        <v>10.61</v>
      </c>
      <c r="P13" s="106">
        <v>5455.24</v>
      </c>
    </row>
    <row r="14" ht="15" customHeight="1" spans="1:16">
      <c r="A14" s="104"/>
      <c r="B14" s="106" t="s">
        <v>27</v>
      </c>
      <c r="C14" s="106" t="s">
        <v>28</v>
      </c>
      <c r="D14" s="108">
        <f t="shared" si="0"/>
        <v>0.3197</v>
      </c>
      <c r="E14" s="109">
        <f t="shared" si="2"/>
        <v>1081.54519862371</v>
      </c>
      <c r="F14" s="108">
        <f t="shared" si="1"/>
        <v>345.77</v>
      </c>
      <c r="G14" s="106">
        <v>0.1055</v>
      </c>
      <c r="H14" s="106">
        <v>114.1</v>
      </c>
      <c r="I14" s="106">
        <v>0.0521</v>
      </c>
      <c r="J14" s="106">
        <v>56.35</v>
      </c>
      <c r="K14" s="106">
        <v>0.0683</v>
      </c>
      <c r="L14" s="106">
        <v>73.87</v>
      </c>
      <c r="M14" s="106">
        <v>0.0585</v>
      </c>
      <c r="N14" s="106">
        <v>63.27</v>
      </c>
      <c r="O14" s="106">
        <v>0.0353</v>
      </c>
      <c r="P14" s="106">
        <v>38.18</v>
      </c>
    </row>
    <row r="15" ht="15" customHeight="1" spans="1:16">
      <c r="A15" s="107" t="s">
        <v>29</v>
      </c>
      <c r="B15" s="108" t="s">
        <v>30</v>
      </c>
      <c r="C15" s="108"/>
      <c r="D15" s="108">
        <f t="shared" si="0"/>
        <v>0</v>
      </c>
      <c r="E15" s="109"/>
      <c r="F15" s="108">
        <f t="shared" si="1"/>
        <v>403199.67</v>
      </c>
      <c r="G15" s="108"/>
      <c r="H15" s="108">
        <v>99047.01</v>
      </c>
      <c r="I15" s="108"/>
      <c r="J15" s="108">
        <v>76960.72</v>
      </c>
      <c r="K15" s="106"/>
      <c r="L15" s="108">
        <v>55377.23</v>
      </c>
      <c r="M15" s="106"/>
      <c r="N15" s="108">
        <v>40817.29</v>
      </c>
      <c r="O15" s="106"/>
      <c r="P15" s="108">
        <v>130997.42</v>
      </c>
    </row>
    <row r="16" ht="15" customHeight="1" spans="1:16">
      <c r="A16" s="104">
        <v>1</v>
      </c>
      <c r="B16" s="106" t="s">
        <v>31</v>
      </c>
      <c r="C16" s="108"/>
      <c r="D16" s="108">
        <f t="shared" si="0"/>
        <v>0</v>
      </c>
      <c r="E16" s="109"/>
      <c r="F16" s="108">
        <f t="shared" si="1"/>
        <v>85156.83</v>
      </c>
      <c r="G16" s="108"/>
      <c r="H16" s="108">
        <v>26001.7</v>
      </c>
      <c r="I16" s="108"/>
      <c r="J16" s="108">
        <v>19138.33</v>
      </c>
      <c r="K16" s="106"/>
      <c r="L16" s="108">
        <v>14484.52</v>
      </c>
      <c r="M16" s="106"/>
      <c r="N16" s="108">
        <v>8224.24</v>
      </c>
      <c r="O16" s="106"/>
      <c r="P16" s="108">
        <v>17308.04</v>
      </c>
    </row>
    <row r="17" ht="18" customHeight="1" spans="1:16">
      <c r="A17" s="104"/>
      <c r="B17" s="106" t="s">
        <v>32</v>
      </c>
      <c r="C17" s="106" t="s">
        <v>20</v>
      </c>
      <c r="D17" s="108">
        <f t="shared" si="0"/>
        <v>352.48</v>
      </c>
      <c r="E17" s="109">
        <f t="shared" si="2"/>
        <v>200.090019291875</v>
      </c>
      <c r="F17" s="108">
        <f t="shared" si="1"/>
        <v>70527.73</v>
      </c>
      <c r="G17" s="106">
        <v>129.95</v>
      </c>
      <c r="H17" s="106">
        <v>26001.7</v>
      </c>
      <c r="I17" s="106">
        <v>78.9</v>
      </c>
      <c r="J17" s="106">
        <v>15787.1</v>
      </c>
      <c r="K17" s="106">
        <v>72.39</v>
      </c>
      <c r="L17" s="106">
        <v>14484.52</v>
      </c>
      <c r="M17" s="106">
        <v>24.66</v>
      </c>
      <c r="N17" s="106">
        <v>4934.22</v>
      </c>
      <c r="O17" s="106">
        <v>46.58</v>
      </c>
      <c r="P17" s="106">
        <v>9320.19</v>
      </c>
    </row>
    <row r="18" ht="18" customHeight="1" spans="1:16">
      <c r="A18" s="104"/>
      <c r="B18" s="106" t="s">
        <v>33</v>
      </c>
      <c r="C18" s="106" t="s">
        <v>20</v>
      </c>
      <c r="D18" s="108">
        <f t="shared" si="0"/>
        <v>57.36</v>
      </c>
      <c r="E18" s="109">
        <f t="shared" si="2"/>
        <v>255.04009762901</v>
      </c>
      <c r="F18" s="108">
        <f t="shared" si="1"/>
        <v>14629.1</v>
      </c>
      <c r="G18" s="106"/>
      <c r="H18" s="106">
        <v>0</v>
      </c>
      <c r="I18" s="106">
        <v>13.14</v>
      </c>
      <c r="J18" s="106">
        <v>3351.23</v>
      </c>
      <c r="K18" s="106"/>
      <c r="L18" s="106"/>
      <c r="M18" s="106">
        <v>12.9</v>
      </c>
      <c r="N18" s="106">
        <v>3290.02</v>
      </c>
      <c r="O18" s="106">
        <v>31.32</v>
      </c>
      <c r="P18" s="106">
        <v>7987.85</v>
      </c>
    </row>
    <row r="19" ht="18" customHeight="1" spans="1:16">
      <c r="A19" s="104"/>
      <c r="B19" s="106" t="s">
        <v>34</v>
      </c>
      <c r="C19" s="106" t="s">
        <v>20</v>
      </c>
      <c r="D19" s="108">
        <f t="shared" si="0"/>
        <v>0</v>
      </c>
      <c r="E19" s="109"/>
      <c r="F19" s="108">
        <f t="shared" si="1"/>
        <v>0</v>
      </c>
      <c r="G19" s="106"/>
      <c r="H19" s="106"/>
      <c r="I19" s="106"/>
      <c r="J19" s="106">
        <v>0</v>
      </c>
      <c r="K19" s="106"/>
      <c r="L19" s="106"/>
      <c r="M19" s="106"/>
      <c r="N19" s="106">
        <v>0</v>
      </c>
      <c r="O19" s="106"/>
      <c r="P19" s="106">
        <v>0</v>
      </c>
    </row>
    <row r="20" ht="18" customHeight="1" spans="1:16">
      <c r="A20" s="104">
        <v>2</v>
      </c>
      <c r="B20" s="106" t="s">
        <v>35</v>
      </c>
      <c r="C20" s="106"/>
      <c r="D20" s="108">
        <f t="shared" si="0"/>
        <v>0</v>
      </c>
      <c r="E20" s="109"/>
      <c r="F20" s="108">
        <f t="shared" si="1"/>
        <v>96370.79</v>
      </c>
      <c r="G20" s="106"/>
      <c r="H20" s="106"/>
      <c r="I20" s="106"/>
      <c r="J20" s="106"/>
      <c r="K20" s="106"/>
      <c r="L20" s="106"/>
      <c r="M20" s="106"/>
      <c r="N20" s="108">
        <v>10702.51</v>
      </c>
      <c r="O20" s="106"/>
      <c r="P20" s="108">
        <v>85668.28</v>
      </c>
    </row>
    <row r="21" ht="18" customHeight="1" spans="1:16">
      <c r="A21" s="104"/>
      <c r="B21" s="106" t="s">
        <v>36</v>
      </c>
      <c r="C21" s="106" t="s">
        <v>20</v>
      </c>
      <c r="D21" s="108">
        <f t="shared" si="0"/>
        <v>99.95</v>
      </c>
      <c r="E21" s="109">
        <f t="shared" si="2"/>
        <v>964.189994997499</v>
      </c>
      <c r="F21" s="108">
        <f t="shared" si="1"/>
        <v>96370.79</v>
      </c>
      <c r="G21" s="106"/>
      <c r="H21" s="106"/>
      <c r="I21" s="106"/>
      <c r="J21" s="106"/>
      <c r="K21" s="106"/>
      <c r="L21" s="106"/>
      <c r="M21" s="106">
        <v>11.1</v>
      </c>
      <c r="N21" s="106">
        <v>10702.51</v>
      </c>
      <c r="O21" s="106">
        <v>88.85</v>
      </c>
      <c r="P21" s="106">
        <v>85668.28</v>
      </c>
    </row>
    <row r="22" ht="18" customHeight="1" spans="1:16">
      <c r="A22" s="104"/>
      <c r="B22" s="106" t="s">
        <v>37</v>
      </c>
      <c r="C22" s="106" t="s">
        <v>20</v>
      </c>
      <c r="D22" s="108">
        <f t="shared" si="0"/>
        <v>0</v>
      </c>
      <c r="E22" s="109"/>
      <c r="F22" s="108">
        <f t="shared" si="1"/>
        <v>0</v>
      </c>
      <c r="G22" s="106"/>
      <c r="H22" s="106"/>
      <c r="I22" s="106"/>
      <c r="J22" s="106"/>
      <c r="K22" s="106"/>
      <c r="L22" s="106"/>
      <c r="M22" s="106"/>
      <c r="N22" s="106">
        <v>0</v>
      </c>
      <c r="O22" s="106"/>
      <c r="P22" s="106">
        <v>0</v>
      </c>
    </row>
    <row r="23" ht="18" customHeight="1" spans="1:16">
      <c r="A23" s="104">
        <v>3</v>
      </c>
      <c r="B23" s="106" t="s">
        <v>38</v>
      </c>
      <c r="C23" s="106"/>
      <c r="D23" s="108">
        <f t="shared" si="0"/>
        <v>0</v>
      </c>
      <c r="E23" s="109"/>
      <c r="F23" s="108">
        <f t="shared" si="1"/>
        <v>221672.05</v>
      </c>
      <c r="G23" s="106"/>
      <c r="H23" s="108">
        <v>73045.31</v>
      </c>
      <c r="I23" s="106"/>
      <c r="J23" s="108">
        <v>57822.39</v>
      </c>
      <c r="K23" s="106"/>
      <c r="L23" s="106">
        <v>40892.71</v>
      </c>
      <c r="M23" s="106"/>
      <c r="N23" s="106">
        <v>21890.54</v>
      </c>
      <c r="O23" s="106"/>
      <c r="P23" s="106">
        <v>28021.1</v>
      </c>
    </row>
    <row r="24" ht="15" customHeight="1" spans="1:16">
      <c r="A24" s="104"/>
      <c r="B24" s="106" t="s">
        <v>39</v>
      </c>
      <c r="C24" s="106" t="s">
        <v>20</v>
      </c>
      <c r="D24" s="108">
        <f t="shared" si="0"/>
        <v>8.05</v>
      </c>
      <c r="E24" s="109">
        <f t="shared" si="2"/>
        <v>2645.54906832298</v>
      </c>
      <c r="F24" s="108">
        <f t="shared" si="1"/>
        <v>21296.67</v>
      </c>
      <c r="G24" s="106">
        <v>2.79</v>
      </c>
      <c r="H24" s="106">
        <v>7381.08</v>
      </c>
      <c r="I24" s="106">
        <v>1.93</v>
      </c>
      <c r="J24" s="106">
        <v>5105.91</v>
      </c>
      <c r="K24" s="106">
        <v>1.17</v>
      </c>
      <c r="L24" s="106">
        <v>3095.29</v>
      </c>
      <c r="M24" s="106">
        <v>0.9</v>
      </c>
      <c r="N24" s="106">
        <v>2381</v>
      </c>
      <c r="O24" s="106">
        <v>1.26</v>
      </c>
      <c r="P24" s="106">
        <v>3333.39</v>
      </c>
    </row>
    <row r="25" ht="15" customHeight="1" spans="1:16">
      <c r="A25" s="104"/>
      <c r="B25" s="106" t="s">
        <v>40</v>
      </c>
      <c r="C25" s="106" t="s">
        <v>20</v>
      </c>
      <c r="D25" s="108">
        <f t="shared" si="0"/>
        <v>433.01</v>
      </c>
      <c r="E25" s="109">
        <f t="shared" si="2"/>
        <v>462.750005773539</v>
      </c>
      <c r="F25" s="108">
        <f t="shared" si="1"/>
        <v>200375.38</v>
      </c>
      <c r="G25" s="106">
        <v>141.9</v>
      </c>
      <c r="H25" s="106">
        <v>65664.23</v>
      </c>
      <c r="I25" s="106">
        <v>113.92</v>
      </c>
      <c r="J25" s="106">
        <v>52716.48</v>
      </c>
      <c r="K25" s="106">
        <v>81.68</v>
      </c>
      <c r="L25" s="106">
        <v>37797.42</v>
      </c>
      <c r="M25" s="106">
        <v>42.16</v>
      </c>
      <c r="N25" s="106">
        <v>19509.54</v>
      </c>
      <c r="O25" s="106">
        <v>53.35</v>
      </c>
      <c r="P25" s="106">
        <v>24687.71</v>
      </c>
    </row>
    <row r="26" ht="15" customHeight="1" spans="1:16">
      <c r="A26" s="104" t="s">
        <v>41</v>
      </c>
      <c r="B26" s="108" t="s">
        <v>42</v>
      </c>
      <c r="C26" s="106"/>
      <c r="D26" s="108">
        <f t="shared" si="0"/>
        <v>622.27</v>
      </c>
      <c r="E26" s="109">
        <f t="shared" si="2"/>
        <v>372.782522056342</v>
      </c>
      <c r="F26" s="108">
        <f t="shared" si="1"/>
        <v>231971.38</v>
      </c>
      <c r="G26" s="106">
        <v>307.29</v>
      </c>
      <c r="H26" s="108">
        <v>114890.08</v>
      </c>
      <c r="I26" s="106">
        <v>314.98</v>
      </c>
      <c r="J26" s="108">
        <v>116083.08</v>
      </c>
      <c r="K26" s="106"/>
      <c r="L26" s="106">
        <v>0</v>
      </c>
      <c r="M26" s="106"/>
      <c r="N26" s="108">
        <v>419.01</v>
      </c>
      <c r="O26" s="106"/>
      <c r="P26" s="108">
        <v>579.21</v>
      </c>
    </row>
    <row r="27" ht="15" customHeight="1" spans="1:16">
      <c r="A27" s="104"/>
      <c r="B27" s="106" t="s">
        <v>43</v>
      </c>
      <c r="C27" s="106" t="s">
        <v>20</v>
      </c>
      <c r="D27" s="108">
        <f t="shared" si="0"/>
        <v>10.74</v>
      </c>
      <c r="E27" s="109">
        <f t="shared" si="2"/>
        <v>410.7895716946</v>
      </c>
      <c r="F27" s="108">
        <f t="shared" si="1"/>
        <v>4411.88</v>
      </c>
      <c r="G27" s="106">
        <v>4.95</v>
      </c>
      <c r="H27" s="106">
        <v>2033.41</v>
      </c>
      <c r="I27" s="106">
        <v>3.36</v>
      </c>
      <c r="J27" s="106">
        <v>1380.25</v>
      </c>
      <c r="K27" s="106"/>
      <c r="L27" s="106">
        <v>0</v>
      </c>
      <c r="M27" s="106">
        <v>1.02</v>
      </c>
      <c r="N27" s="106">
        <v>419.01</v>
      </c>
      <c r="O27" s="106">
        <v>1.41</v>
      </c>
      <c r="P27" s="106">
        <v>579.21</v>
      </c>
    </row>
    <row r="28" ht="15" customHeight="1" spans="1:16">
      <c r="A28" s="104"/>
      <c r="B28" s="106" t="s">
        <v>44</v>
      </c>
      <c r="C28" s="106" t="s">
        <v>20</v>
      </c>
      <c r="D28" s="108">
        <f t="shared" si="0"/>
        <v>0.67</v>
      </c>
      <c r="E28" s="109">
        <f t="shared" si="2"/>
        <v>1675.61194029851</v>
      </c>
      <c r="F28" s="108">
        <f t="shared" si="1"/>
        <v>1122.66</v>
      </c>
      <c r="G28" s="106">
        <v>0.49</v>
      </c>
      <c r="H28" s="106">
        <v>821.05</v>
      </c>
      <c r="I28" s="106">
        <v>0.18</v>
      </c>
      <c r="J28" s="106">
        <v>301.61</v>
      </c>
      <c r="K28" s="106"/>
      <c r="L28" s="106">
        <v>0</v>
      </c>
      <c r="M28" s="106"/>
      <c r="N28" s="106"/>
      <c r="O28" s="106"/>
      <c r="P28" s="106"/>
    </row>
    <row r="29" ht="15" customHeight="1" spans="1:16">
      <c r="A29" s="104"/>
      <c r="B29" s="106" t="s">
        <v>45</v>
      </c>
      <c r="C29" s="106" t="s">
        <v>46</v>
      </c>
      <c r="D29" s="108">
        <f t="shared" si="0"/>
        <v>12.44</v>
      </c>
      <c r="E29" s="109">
        <f t="shared" si="2"/>
        <v>1854.36977491961</v>
      </c>
      <c r="F29" s="108">
        <f t="shared" si="1"/>
        <v>23068.36</v>
      </c>
      <c r="G29" s="106">
        <v>6.14</v>
      </c>
      <c r="H29" s="106">
        <v>11385.83</v>
      </c>
      <c r="I29" s="106">
        <v>6.3</v>
      </c>
      <c r="J29" s="106">
        <v>11682.53</v>
      </c>
      <c r="K29" s="106"/>
      <c r="L29" s="106">
        <v>0</v>
      </c>
      <c r="M29" s="106"/>
      <c r="N29" s="106"/>
      <c r="O29" s="106"/>
      <c r="P29" s="106"/>
    </row>
    <row r="30" ht="15" customHeight="1" spans="1:16">
      <c r="A30" s="104"/>
      <c r="B30" s="106" t="s">
        <v>47</v>
      </c>
      <c r="C30" s="106" t="s">
        <v>20</v>
      </c>
      <c r="D30" s="108">
        <f t="shared" si="0"/>
        <v>4.99</v>
      </c>
      <c r="E30" s="109">
        <f t="shared" si="2"/>
        <v>40447.501002004</v>
      </c>
      <c r="F30" s="108">
        <f t="shared" si="1"/>
        <v>201833.03</v>
      </c>
      <c r="G30" s="106">
        <v>2.47</v>
      </c>
      <c r="H30" s="106">
        <v>99905.33</v>
      </c>
      <c r="I30" s="106">
        <v>2.52</v>
      </c>
      <c r="J30" s="106">
        <v>101927.7</v>
      </c>
      <c r="K30" s="106"/>
      <c r="L30" s="106">
        <v>0</v>
      </c>
      <c r="M30" s="106"/>
      <c r="N30" s="106"/>
      <c r="O30" s="106"/>
      <c r="P30" s="106"/>
    </row>
    <row r="31" ht="15" customHeight="1" spans="1:16">
      <c r="A31" s="104"/>
      <c r="B31" s="106" t="s">
        <v>48</v>
      </c>
      <c r="C31" s="106" t="s">
        <v>46</v>
      </c>
      <c r="D31" s="108">
        <f t="shared" si="0"/>
        <v>0.33</v>
      </c>
      <c r="E31" s="109">
        <f t="shared" si="2"/>
        <v>4652.87878787879</v>
      </c>
      <c r="F31" s="108">
        <f t="shared" si="1"/>
        <v>1535.45</v>
      </c>
      <c r="G31" s="106">
        <v>0.16</v>
      </c>
      <c r="H31" s="106">
        <v>744.46</v>
      </c>
      <c r="I31" s="106">
        <v>0.17</v>
      </c>
      <c r="J31" s="106">
        <v>790.99</v>
      </c>
      <c r="K31" s="106"/>
      <c r="L31" s="106"/>
      <c r="M31" s="106"/>
      <c r="N31" s="106"/>
      <c r="O31" s="106"/>
      <c r="P31" s="106"/>
    </row>
    <row r="32" ht="15" customHeight="1" spans="1:16">
      <c r="A32" s="104" t="s">
        <v>49</v>
      </c>
      <c r="B32" s="108" t="s">
        <v>50</v>
      </c>
      <c r="C32" s="106"/>
      <c r="D32" s="108">
        <f t="shared" si="0"/>
        <v>0</v>
      </c>
      <c r="E32" s="109"/>
      <c r="F32" s="108">
        <f t="shared" si="1"/>
        <v>236423.27</v>
      </c>
      <c r="G32" s="106"/>
      <c r="H32" s="108">
        <v>186948.38</v>
      </c>
      <c r="I32" s="106"/>
      <c r="J32" s="108">
        <v>30015.98</v>
      </c>
      <c r="K32" s="106"/>
      <c r="L32" s="108">
        <v>19458.91</v>
      </c>
      <c r="M32" s="106"/>
      <c r="N32" s="106"/>
      <c r="O32" s="106"/>
      <c r="P32" s="106"/>
    </row>
    <row r="33" ht="15" customHeight="1" spans="1:16">
      <c r="A33" s="104"/>
      <c r="B33" s="106" t="s">
        <v>51</v>
      </c>
      <c r="C33" s="106" t="s">
        <v>52</v>
      </c>
      <c r="D33" s="108">
        <f t="shared" si="0"/>
        <v>12.99</v>
      </c>
      <c r="E33" s="109">
        <f t="shared" si="2"/>
        <v>1675.60969976905</v>
      </c>
      <c r="F33" s="108">
        <f t="shared" si="1"/>
        <v>21766.17</v>
      </c>
      <c r="G33" s="106">
        <v>10.27</v>
      </c>
      <c r="H33" s="106">
        <v>17208.51</v>
      </c>
      <c r="I33" s="106">
        <v>1.65</v>
      </c>
      <c r="J33" s="106">
        <v>2764.76</v>
      </c>
      <c r="K33" s="106">
        <v>1.07</v>
      </c>
      <c r="L33" s="106">
        <v>1792.9</v>
      </c>
      <c r="M33" s="106"/>
      <c r="N33" s="106"/>
      <c r="O33" s="106"/>
      <c r="P33" s="106"/>
    </row>
    <row r="34" ht="15" customHeight="1" spans="1:16">
      <c r="A34" s="104"/>
      <c r="B34" s="106" t="s">
        <v>53</v>
      </c>
      <c r="C34" s="106" t="s">
        <v>18</v>
      </c>
      <c r="D34" s="108">
        <f t="shared" si="0"/>
        <v>49.94</v>
      </c>
      <c r="E34" s="109">
        <f t="shared" si="2"/>
        <v>3581.18001601922</v>
      </c>
      <c r="F34" s="108">
        <f t="shared" si="1"/>
        <v>178844.13</v>
      </c>
      <c r="G34" s="106">
        <v>39.49</v>
      </c>
      <c r="H34" s="106">
        <v>141420.8</v>
      </c>
      <c r="I34" s="106">
        <v>6.34</v>
      </c>
      <c r="J34" s="106">
        <v>22704.68</v>
      </c>
      <c r="K34" s="106">
        <v>4.11</v>
      </c>
      <c r="L34" s="106">
        <v>14718.65</v>
      </c>
      <c r="M34" s="106"/>
      <c r="N34" s="106"/>
      <c r="O34" s="106"/>
      <c r="P34" s="106"/>
    </row>
    <row r="35" ht="15" customHeight="1" spans="1:16">
      <c r="A35" s="104"/>
      <c r="B35" s="106" t="s">
        <v>54</v>
      </c>
      <c r="C35" s="106" t="s">
        <v>55</v>
      </c>
      <c r="D35" s="108">
        <f t="shared" si="0"/>
        <v>49.94</v>
      </c>
      <c r="E35" s="109">
        <f t="shared" si="2"/>
        <v>717.119943932719</v>
      </c>
      <c r="F35" s="108">
        <f t="shared" si="1"/>
        <v>35812.97</v>
      </c>
      <c r="G35" s="106">
        <v>39.49</v>
      </c>
      <c r="H35" s="106">
        <v>28319.07</v>
      </c>
      <c r="I35" s="106">
        <v>6.34</v>
      </c>
      <c r="J35" s="106">
        <v>4546.54</v>
      </c>
      <c r="K35" s="106">
        <v>4.11</v>
      </c>
      <c r="L35" s="106">
        <v>2947.36</v>
      </c>
      <c r="M35" s="106"/>
      <c r="N35" s="106"/>
      <c r="O35" s="106"/>
      <c r="P35" s="106"/>
    </row>
    <row r="36" ht="15" customHeight="1" spans="1:16">
      <c r="A36" s="107" t="s">
        <v>56</v>
      </c>
      <c r="B36" s="108" t="s">
        <v>57</v>
      </c>
      <c r="C36" s="108"/>
      <c r="D36" s="108">
        <f t="shared" si="0"/>
        <v>0</v>
      </c>
      <c r="E36" s="109"/>
      <c r="F36" s="108">
        <f t="shared" si="1"/>
        <v>2133.56</v>
      </c>
      <c r="G36" s="108"/>
      <c r="H36" s="108">
        <v>1822.71</v>
      </c>
      <c r="I36" s="108"/>
      <c r="J36" s="108">
        <v>0</v>
      </c>
      <c r="K36" s="106"/>
      <c r="L36" s="108">
        <v>310.85</v>
      </c>
      <c r="M36" s="106"/>
      <c r="N36" s="108">
        <v>0</v>
      </c>
      <c r="O36" s="106"/>
      <c r="P36" s="108">
        <v>0</v>
      </c>
    </row>
    <row r="37" ht="15" customHeight="1" spans="1:16">
      <c r="A37" s="104">
        <v>1</v>
      </c>
      <c r="B37" s="106" t="s">
        <v>58</v>
      </c>
      <c r="C37" s="106"/>
      <c r="D37" s="108">
        <f t="shared" si="0"/>
        <v>502.84</v>
      </c>
      <c r="E37" s="109">
        <f t="shared" si="2"/>
        <v>4.2430196483971</v>
      </c>
      <c r="F37" s="108">
        <f t="shared" si="1"/>
        <v>2133.56</v>
      </c>
      <c r="G37" s="106">
        <v>429.17</v>
      </c>
      <c r="H37" s="106">
        <v>1822.71</v>
      </c>
      <c r="I37" s="106"/>
      <c r="J37" s="106">
        <v>0</v>
      </c>
      <c r="K37" s="106">
        <v>73.67</v>
      </c>
      <c r="L37" s="106">
        <v>310.85</v>
      </c>
      <c r="M37" s="106"/>
      <c r="N37" s="106">
        <v>0</v>
      </c>
      <c r="O37" s="106"/>
      <c r="P37" s="106">
        <v>0</v>
      </c>
    </row>
    <row r="38" ht="15" customHeight="1" spans="1:16">
      <c r="A38" s="104"/>
      <c r="B38" s="106" t="s">
        <v>59</v>
      </c>
      <c r="C38" s="106" t="s">
        <v>60</v>
      </c>
      <c r="D38" s="108">
        <f t="shared" si="0"/>
        <v>1.51</v>
      </c>
      <c r="E38" s="109">
        <f t="shared" si="2"/>
        <v>1412.95364238411</v>
      </c>
      <c r="F38" s="108">
        <f t="shared" si="1"/>
        <v>2133.56</v>
      </c>
      <c r="G38" s="106">
        <v>1.29</v>
      </c>
      <c r="H38" s="106">
        <v>1822.71</v>
      </c>
      <c r="I38" s="106"/>
      <c r="J38" s="106">
        <v>0</v>
      </c>
      <c r="K38" s="106">
        <v>0.22</v>
      </c>
      <c r="L38" s="106">
        <v>310.85</v>
      </c>
      <c r="M38" s="106"/>
      <c r="N38" s="106">
        <v>0</v>
      </c>
      <c r="O38" s="106"/>
      <c r="P38" s="106">
        <v>0</v>
      </c>
    </row>
    <row r="39" ht="15" customHeight="1" spans="1:16">
      <c r="A39" s="107" t="s">
        <v>61</v>
      </c>
      <c r="B39" s="108" t="s">
        <v>62</v>
      </c>
      <c r="C39" s="108"/>
      <c r="D39" s="108">
        <f t="shared" si="0"/>
        <v>0</v>
      </c>
      <c r="E39" s="109"/>
      <c r="F39" s="108">
        <f t="shared" si="1"/>
        <v>39585.41</v>
      </c>
      <c r="G39" s="106"/>
      <c r="H39" s="108">
        <v>11667.25</v>
      </c>
      <c r="I39" s="106"/>
      <c r="J39" s="108">
        <v>8770.39</v>
      </c>
      <c r="K39" s="106"/>
      <c r="L39" s="108">
        <v>6157.75</v>
      </c>
      <c r="M39" s="106"/>
      <c r="N39" s="108">
        <v>4512.55</v>
      </c>
      <c r="O39" s="106"/>
      <c r="P39" s="108">
        <v>8477.47</v>
      </c>
    </row>
    <row r="40" ht="15" customHeight="1" spans="1:16">
      <c r="A40" s="107"/>
      <c r="B40" s="106" t="s">
        <v>63</v>
      </c>
      <c r="C40" s="106" t="s">
        <v>28</v>
      </c>
      <c r="D40" s="108">
        <f t="shared" si="0"/>
        <v>0.4998</v>
      </c>
      <c r="E40" s="109">
        <f t="shared" si="2"/>
        <v>1081.49259703882</v>
      </c>
      <c r="F40" s="108">
        <f t="shared" si="1"/>
        <v>540.53</v>
      </c>
      <c r="G40" s="106"/>
      <c r="H40" s="106">
        <v>0</v>
      </c>
      <c r="I40" s="112"/>
      <c r="J40" s="104">
        <v>0</v>
      </c>
      <c r="K40" s="106"/>
      <c r="L40" s="106">
        <v>0</v>
      </c>
      <c r="M40" s="106">
        <v>0.0555</v>
      </c>
      <c r="N40" s="106">
        <v>60.02</v>
      </c>
      <c r="O40" s="106">
        <v>0.4443</v>
      </c>
      <c r="P40" s="106">
        <v>480.51</v>
      </c>
    </row>
    <row r="41" ht="15" customHeight="1" spans="1:16">
      <c r="A41" s="104"/>
      <c r="B41" s="106" t="s">
        <v>64</v>
      </c>
      <c r="C41" s="106" t="s">
        <v>28</v>
      </c>
      <c r="D41" s="108">
        <f t="shared" si="0"/>
        <v>5.7701</v>
      </c>
      <c r="E41" s="109">
        <f t="shared" si="2"/>
        <v>1710.10901024246</v>
      </c>
      <c r="F41" s="108">
        <f t="shared" si="1"/>
        <v>9867.5</v>
      </c>
      <c r="G41" s="106">
        <v>1.7242</v>
      </c>
      <c r="H41" s="106">
        <v>2948.57</v>
      </c>
      <c r="I41" s="103">
        <v>1.2961</v>
      </c>
      <c r="J41" s="106">
        <v>2216.47</v>
      </c>
      <c r="K41" s="106">
        <v>0.91</v>
      </c>
      <c r="L41" s="106">
        <v>1556.2</v>
      </c>
      <c r="M41" s="106">
        <v>0.658</v>
      </c>
      <c r="N41" s="106">
        <v>1125.25</v>
      </c>
      <c r="O41" s="106">
        <v>1.1818</v>
      </c>
      <c r="P41" s="106">
        <v>2021.01</v>
      </c>
    </row>
    <row r="42" ht="30" customHeight="1" spans="1:16">
      <c r="A42" s="104"/>
      <c r="B42" s="106" t="s">
        <v>65</v>
      </c>
      <c r="C42" s="106" t="s">
        <v>66</v>
      </c>
      <c r="D42" s="108">
        <f t="shared" si="0"/>
        <v>86.5515</v>
      </c>
      <c r="E42" s="109">
        <f t="shared" si="2"/>
        <v>337.11004430888</v>
      </c>
      <c r="F42" s="108">
        <f t="shared" si="1"/>
        <v>29177.38</v>
      </c>
      <c r="G42" s="106">
        <v>25.863</v>
      </c>
      <c r="H42" s="106">
        <v>8718.68</v>
      </c>
      <c r="I42" s="106">
        <v>19.4415</v>
      </c>
      <c r="J42" s="106">
        <v>6553.92</v>
      </c>
      <c r="K42" s="106">
        <v>13.65</v>
      </c>
      <c r="L42" s="106">
        <v>4601.55</v>
      </c>
      <c r="M42" s="106">
        <v>9.87</v>
      </c>
      <c r="N42" s="106">
        <v>3327.28</v>
      </c>
      <c r="O42" s="106">
        <v>17.727</v>
      </c>
      <c r="P42" s="106">
        <v>5975.95</v>
      </c>
    </row>
    <row r="43" ht="15" customHeight="1" spans="1:16">
      <c r="A43" s="104" t="s">
        <v>67</v>
      </c>
      <c r="B43" s="106"/>
      <c r="C43" s="106"/>
      <c r="D43" s="108">
        <f t="shared" si="0"/>
        <v>0</v>
      </c>
      <c r="E43" s="109"/>
      <c r="F43" s="108">
        <f t="shared" si="1"/>
        <v>13034.91</v>
      </c>
      <c r="G43" s="106"/>
      <c r="H43" s="108">
        <v>9989.41</v>
      </c>
      <c r="I43" s="106"/>
      <c r="J43" s="108">
        <v>743.03</v>
      </c>
      <c r="K43" s="106"/>
      <c r="L43" s="108">
        <v>582.2</v>
      </c>
      <c r="M43" s="106"/>
      <c r="N43" s="108">
        <v>330.37</v>
      </c>
      <c r="O43" s="106"/>
      <c r="P43" s="108">
        <v>1389.9</v>
      </c>
    </row>
    <row r="44" ht="15" customHeight="1" spans="1:16">
      <c r="A44" s="104"/>
      <c r="B44" s="106" t="s">
        <v>68</v>
      </c>
      <c r="C44" s="106" t="s">
        <v>69</v>
      </c>
      <c r="D44" s="108">
        <f t="shared" si="0"/>
        <v>1</v>
      </c>
      <c r="E44" s="109">
        <f t="shared" si="2"/>
        <v>6000</v>
      </c>
      <c r="F44" s="108">
        <f t="shared" si="1"/>
        <v>6000</v>
      </c>
      <c r="G44" s="106">
        <v>1</v>
      </c>
      <c r="H44" s="106">
        <v>6000</v>
      </c>
      <c r="I44" s="106"/>
      <c r="J44" s="106"/>
      <c r="K44" s="106"/>
      <c r="L44" s="106"/>
      <c r="M44" s="106"/>
      <c r="N44" s="106"/>
      <c r="O44" s="106"/>
      <c r="P44" s="106"/>
    </row>
    <row r="45" ht="15" customHeight="1" spans="1:16">
      <c r="A45" s="104"/>
      <c r="B45" s="106" t="s">
        <v>70</v>
      </c>
      <c r="C45" s="106"/>
      <c r="D45" s="108">
        <f t="shared" si="0"/>
        <v>0</v>
      </c>
      <c r="E45" s="109"/>
      <c r="F45" s="108">
        <f t="shared" si="1"/>
        <v>7034.91</v>
      </c>
      <c r="G45" s="106"/>
      <c r="H45" s="108">
        <v>3989.41</v>
      </c>
      <c r="I45" s="106"/>
      <c r="J45" s="108">
        <v>743.03</v>
      </c>
      <c r="K45" s="106"/>
      <c r="L45" s="108">
        <v>582.2</v>
      </c>
      <c r="M45" s="106"/>
      <c r="N45" s="108">
        <v>330.37</v>
      </c>
      <c r="O45" s="106"/>
      <c r="P45" s="108">
        <v>1389.9</v>
      </c>
    </row>
    <row r="46" ht="15" customHeight="1" spans="1:16">
      <c r="A46" s="104"/>
      <c r="B46" s="106" t="s">
        <v>71</v>
      </c>
      <c r="C46" s="106" t="s">
        <v>72</v>
      </c>
      <c r="D46" s="108">
        <f t="shared" si="0"/>
        <v>873.9</v>
      </c>
      <c r="E46" s="109">
        <f t="shared" si="2"/>
        <v>4.3</v>
      </c>
      <c r="F46" s="108">
        <f t="shared" si="1"/>
        <v>3757.77</v>
      </c>
      <c r="G46" s="106">
        <v>495.58</v>
      </c>
      <c r="H46" s="106">
        <v>2130.99</v>
      </c>
      <c r="I46" s="106">
        <v>92.3</v>
      </c>
      <c r="J46" s="106">
        <v>396.89</v>
      </c>
      <c r="K46" s="106">
        <v>72.32</v>
      </c>
      <c r="L46" s="106">
        <v>310.98</v>
      </c>
      <c r="M46" s="106">
        <v>41.04</v>
      </c>
      <c r="N46" s="106">
        <v>176.47</v>
      </c>
      <c r="O46" s="106">
        <v>172.66</v>
      </c>
      <c r="P46" s="106">
        <v>742.44</v>
      </c>
    </row>
    <row r="47" ht="15" customHeight="1" spans="1:16">
      <c r="A47" s="104"/>
      <c r="B47" s="106" t="s">
        <v>73</v>
      </c>
      <c r="C47" s="106" t="s">
        <v>74</v>
      </c>
      <c r="D47" s="108">
        <f t="shared" si="0"/>
        <v>1638.57</v>
      </c>
      <c r="E47" s="109">
        <f t="shared" si="2"/>
        <v>2</v>
      </c>
      <c r="F47" s="108">
        <f t="shared" si="1"/>
        <v>3277.14</v>
      </c>
      <c r="G47" s="106">
        <v>929.21</v>
      </c>
      <c r="H47" s="106">
        <v>1858.42</v>
      </c>
      <c r="I47" s="106">
        <v>173.07</v>
      </c>
      <c r="J47" s="106">
        <v>346.14</v>
      </c>
      <c r="K47" s="106">
        <v>135.61</v>
      </c>
      <c r="L47" s="106">
        <v>271.22</v>
      </c>
      <c r="M47" s="106">
        <v>76.95</v>
      </c>
      <c r="N47" s="106">
        <v>153.9</v>
      </c>
      <c r="O47" s="106">
        <v>323.73</v>
      </c>
      <c r="P47" s="106">
        <v>647.46</v>
      </c>
    </row>
    <row r="48" ht="15" customHeight="1" spans="1:16">
      <c r="A48" s="107" t="s">
        <v>75</v>
      </c>
      <c r="B48" s="108"/>
      <c r="C48" s="108"/>
      <c r="D48" s="108">
        <f t="shared" si="0"/>
        <v>0</v>
      </c>
      <c r="E48" s="109"/>
      <c r="F48" s="108">
        <f t="shared" si="1"/>
        <v>1203942.26</v>
      </c>
      <c r="G48" s="106"/>
      <c r="H48" s="108">
        <v>515865.42</v>
      </c>
      <c r="I48" s="106"/>
      <c r="J48" s="108">
        <v>278385.46</v>
      </c>
      <c r="K48" s="106"/>
      <c r="L48" s="108">
        <v>140485.26</v>
      </c>
      <c r="M48" s="106"/>
      <c r="N48" s="108">
        <v>95918.01</v>
      </c>
      <c r="O48" s="106"/>
      <c r="P48" s="108">
        <v>173288.11</v>
      </c>
    </row>
    <row r="50" spans="6:6">
      <c r="F50" s="37">
        <f>F48+'表二  第一批2020年中阳增减挂钩土地复垦总预算2'!F48</f>
        <v>3725532.45</v>
      </c>
    </row>
  </sheetData>
  <mergeCells count="12">
    <mergeCell ref="A2:P2"/>
    <mergeCell ref="G3:H3"/>
    <mergeCell ref="I3:J3"/>
    <mergeCell ref="K3:L3"/>
    <mergeCell ref="M3:N3"/>
    <mergeCell ref="O3:P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topLeftCell="A25" workbookViewId="0">
      <selection activeCell="E54" sqref="E54"/>
    </sheetView>
  </sheetViews>
  <sheetFormatPr defaultColWidth="9" defaultRowHeight="12"/>
  <cols>
    <col min="1" max="1" width="9" style="39"/>
    <col min="2" max="2" width="20.5" style="39" customWidth="1"/>
    <col min="3" max="4" width="9" style="39"/>
    <col min="5" max="5" width="11.375" style="98" customWidth="1"/>
    <col min="6" max="6" width="12.625" style="39"/>
    <col min="7" max="7" width="9" style="39"/>
    <col min="8" max="8" width="10.375" style="39"/>
    <col min="9" max="9" width="9" style="39"/>
    <col min="10" max="10" width="9.375" style="39"/>
    <col min="11" max="11" width="9" style="39"/>
    <col min="12" max="12" width="10.375" style="39"/>
    <col min="13" max="13" width="9" style="39"/>
    <col min="14" max="14" width="10.375" style="39"/>
    <col min="15" max="15" width="9" style="39"/>
    <col min="16" max="16" width="10.375" style="39"/>
    <col min="17" max="17" width="9" style="39"/>
    <col min="18" max="18" width="10.375" style="39"/>
    <col min="19" max="19" width="9" style="39"/>
    <col min="20" max="20" width="10.375" style="39"/>
    <col min="21" max="21" width="9" style="39"/>
    <col min="22" max="22" width="10.375" style="39"/>
    <col min="23" max="16384" width="9" style="39"/>
  </cols>
  <sheetData>
    <row r="1" ht="18" customHeight="1" spans="1:1">
      <c r="A1" s="39" t="s">
        <v>76</v>
      </c>
    </row>
    <row r="2" ht="30" customHeight="1" spans="1:22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ht="12.75" spans="1:22">
      <c r="A3" s="100" t="s">
        <v>2</v>
      </c>
      <c r="B3" s="100" t="s">
        <v>3</v>
      </c>
      <c r="C3" s="100" t="s">
        <v>4</v>
      </c>
      <c r="D3" s="100" t="s">
        <v>5</v>
      </c>
      <c r="E3" s="101" t="s">
        <v>6</v>
      </c>
      <c r="F3" s="100" t="s">
        <v>7</v>
      </c>
      <c r="G3" s="102" t="s">
        <v>77</v>
      </c>
      <c r="H3" s="103"/>
      <c r="I3" s="102" t="s">
        <v>78</v>
      </c>
      <c r="J3" s="103"/>
      <c r="K3" s="102" t="s">
        <v>79</v>
      </c>
      <c r="L3" s="103"/>
      <c r="M3" s="102" t="s">
        <v>80</v>
      </c>
      <c r="N3" s="103"/>
      <c r="O3" s="102" t="s">
        <v>81</v>
      </c>
      <c r="P3" s="103"/>
      <c r="Q3" s="102" t="s">
        <v>82</v>
      </c>
      <c r="R3" s="103"/>
      <c r="S3" s="102" t="s">
        <v>83</v>
      </c>
      <c r="T3" s="103"/>
      <c r="U3" s="102" t="s">
        <v>84</v>
      </c>
      <c r="V3" s="103"/>
    </row>
    <row r="4" ht="12.75" spans="1:22">
      <c r="A4" s="104"/>
      <c r="B4" s="104"/>
      <c r="C4" s="104"/>
      <c r="D4" s="104"/>
      <c r="E4" s="105"/>
      <c r="F4" s="104"/>
      <c r="G4" s="106" t="s">
        <v>5</v>
      </c>
      <c r="H4" s="106" t="s">
        <v>13</v>
      </c>
      <c r="I4" s="106" t="s">
        <v>5</v>
      </c>
      <c r="J4" s="106" t="s">
        <v>13</v>
      </c>
      <c r="K4" s="106" t="s">
        <v>5</v>
      </c>
      <c r="L4" s="106" t="s">
        <v>13</v>
      </c>
      <c r="M4" s="106" t="s">
        <v>5</v>
      </c>
      <c r="N4" s="106" t="s">
        <v>13</v>
      </c>
      <c r="O4" s="106" t="s">
        <v>5</v>
      </c>
      <c r="P4" s="106" t="s">
        <v>13</v>
      </c>
      <c r="Q4" s="106" t="s">
        <v>5</v>
      </c>
      <c r="R4" s="106" t="s">
        <v>13</v>
      </c>
      <c r="S4" s="106" t="s">
        <v>5</v>
      </c>
      <c r="T4" s="106" t="s">
        <v>13</v>
      </c>
      <c r="U4" s="106" t="s">
        <v>5</v>
      </c>
      <c r="V4" s="106" t="s">
        <v>13</v>
      </c>
    </row>
    <row r="5" ht="16" customHeight="1" spans="1:22">
      <c r="A5" s="107" t="s">
        <v>14</v>
      </c>
      <c r="B5" s="108" t="s">
        <v>15</v>
      </c>
      <c r="C5" s="108"/>
      <c r="D5" s="108">
        <f>G5+I5+K5+M5+O5+Q5+S5+U5</f>
        <v>0</v>
      </c>
      <c r="E5" s="109"/>
      <c r="F5" s="108">
        <f>H5+J5+L5+N5+P5+R5+T5+V5</f>
        <v>1056606.27</v>
      </c>
      <c r="G5" s="108"/>
      <c r="H5" s="108">
        <v>157178.11</v>
      </c>
      <c r="I5" s="108"/>
      <c r="J5" s="108">
        <v>13732.99</v>
      </c>
      <c r="K5" s="108"/>
      <c r="L5" s="108">
        <v>244017.78</v>
      </c>
      <c r="M5" s="108"/>
      <c r="N5" s="108">
        <v>279795.14</v>
      </c>
      <c r="O5" s="108"/>
      <c r="P5" s="108">
        <v>82809.45</v>
      </c>
      <c r="Q5" s="108"/>
      <c r="R5" s="108">
        <v>171314.37</v>
      </c>
      <c r="S5" s="108"/>
      <c r="T5" s="108">
        <v>36524.13</v>
      </c>
      <c r="U5" s="108"/>
      <c r="V5" s="108">
        <v>71234.3</v>
      </c>
    </row>
    <row r="6" ht="16" customHeight="1" spans="1:22">
      <c r="A6" s="104">
        <v>1</v>
      </c>
      <c r="B6" s="106" t="s">
        <v>16</v>
      </c>
      <c r="C6" s="106"/>
      <c r="D6" s="108">
        <f t="shared" ref="D6:D47" si="0">G6+I6+K6+M6+O6+Q6+S6+U6</f>
        <v>0</v>
      </c>
      <c r="E6" s="109"/>
      <c r="F6" s="108">
        <f t="shared" ref="F6:F48" si="1">H6+J6+L6+N6+P6+R6+T6+V6</f>
        <v>1056606.27</v>
      </c>
      <c r="G6" s="106"/>
      <c r="H6" s="108">
        <v>157178.11</v>
      </c>
      <c r="I6" s="106"/>
      <c r="J6" s="108">
        <v>13732.99</v>
      </c>
      <c r="K6" s="106"/>
      <c r="L6" s="108">
        <v>244017.78</v>
      </c>
      <c r="M6" s="106"/>
      <c r="N6" s="108">
        <v>279795.14</v>
      </c>
      <c r="O6" s="106"/>
      <c r="P6" s="108">
        <v>82809.45</v>
      </c>
      <c r="Q6" s="106"/>
      <c r="R6" s="108">
        <v>171314.37</v>
      </c>
      <c r="S6" s="106"/>
      <c r="T6" s="108">
        <v>36524.13</v>
      </c>
      <c r="U6" s="106"/>
      <c r="V6" s="108">
        <v>71234.3</v>
      </c>
    </row>
    <row r="7" ht="16" customHeight="1" spans="1:22">
      <c r="A7" s="104"/>
      <c r="B7" s="106" t="s">
        <v>17</v>
      </c>
      <c r="C7" s="106" t="s">
        <v>18</v>
      </c>
      <c r="D7" s="108">
        <f t="shared" si="0"/>
        <v>18.35</v>
      </c>
      <c r="E7" s="109">
        <f t="shared" ref="E6:E48" si="2">F7/D7</f>
        <v>1133.76021798365</v>
      </c>
      <c r="F7" s="108">
        <f t="shared" si="1"/>
        <v>20804.5</v>
      </c>
      <c r="G7" s="106">
        <v>1.67</v>
      </c>
      <c r="H7" s="108">
        <v>1893.38</v>
      </c>
      <c r="I7" s="106">
        <v>0.84</v>
      </c>
      <c r="J7" s="108">
        <v>952.36</v>
      </c>
      <c r="K7" s="106">
        <v>5.37</v>
      </c>
      <c r="L7" s="108">
        <v>6088.29</v>
      </c>
      <c r="M7" s="106">
        <v>3.21</v>
      </c>
      <c r="N7" s="108">
        <v>3639.37</v>
      </c>
      <c r="O7" s="106">
        <v>1.47</v>
      </c>
      <c r="P7" s="108">
        <v>1666.63</v>
      </c>
      <c r="Q7" s="106">
        <v>2.51</v>
      </c>
      <c r="R7" s="108">
        <v>2845.74</v>
      </c>
      <c r="S7" s="106">
        <v>1.71</v>
      </c>
      <c r="T7" s="108">
        <v>1938.73</v>
      </c>
      <c r="U7" s="106">
        <v>1.57</v>
      </c>
      <c r="V7" s="108">
        <v>1780</v>
      </c>
    </row>
    <row r="8" ht="16" customHeight="1" spans="1:22">
      <c r="A8" s="104"/>
      <c r="B8" s="106" t="s">
        <v>19</v>
      </c>
      <c r="C8" s="106" t="s">
        <v>52</v>
      </c>
      <c r="D8" s="108">
        <f t="shared" si="0"/>
        <v>386.18</v>
      </c>
      <c r="E8" s="109">
        <f t="shared" si="2"/>
        <v>1374.57001916205</v>
      </c>
      <c r="F8" s="108">
        <f t="shared" si="1"/>
        <v>530831.45</v>
      </c>
      <c r="G8" s="106">
        <v>62.19</v>
      </c>
      <c r="H8" s="108">
        <v>85484.51</v>
      </c>
      <c r="I8" s="106">
        <v>4.61</v>
      </c>
      <c r="J8" s="108">
        <v>6336.77</v>
      </c>
      <c r="K8" s="106">
        <v>85.7</v>
      </c>
      <c r="L8" s="108">
        <v>117800.65</v>
      </c>
      <c r="M8" s="106">
        <v>99.47</v>
      </c>
      <c r="N8" s="108">
        <v>136728.48</v>
      </c>
      <c r="O8" s="106">
        <v>29.23</v>
      </c>
      <c r="P8" s="108">
        <v>40178.68</v>
      </c>
      <c r="Q8" s="106">
        <v>67.47</v>
      </c>
      <c r="R8" s="108">
        <v>92742.24</v>
      </c>
      <c r="S8" s="106">
        <v>12.46</v>
      </c>
      <c r="T8" s="108">
        <v>17127.14</v>
      </c>
      <c r="U8" s="106">
        <v>25.05</v>
      </c>
      <c r="V8" s="108">
        <v>34432.98</v>
      </c>
    </row>
    <row r="9" ht="16" customHeight="1" spans="1:22">
      <c r="A9" s="104"/>
      <c r="B9" s="106" t="s">
        <v>21</v>
      </c>
      <c r="C9" s="106" t="s">
        <v>22</v>
      </c>
      <c r="D9" s="108">
        <f t="shared" si="0"/>
        <v>97.49</v>
      </c>
      <c r="E9" s="109">
        <f t="shared" si="2"/>
        <v>964.189968201867</v>
      </c>
      <c r="F9" s="108">
        <f t="shared" si="1"/>
        <v>93998.88</v>
      </c>
      <c r="G9" s="106">
        <v>46.76</v>
      </c>
      <c r="H9" s="106">
        <v>45085.52</v>
      </c>
      <c r="I9" s="106"/>
      <c r="J9" s="106">
        <v>0</v>
      </c>
      <c r="K9" s="106"/>
      <c r="L9" s="106">
        <v>0</v>
      </c>
      <c r="M9" s="106"/>
      <c r="N9" s="106">
        <v>0</v>
      </c>
      <c r="O9" s="106"/>
      <c r="P9" s="106">
        <v>0</v>
      </c>
      <c r="Q9" s="106">
        <v>50.73</v>
      </c>
      <c r="R9" s="108">
        <v>48913.36</v>
      </c>
      <c r="S9" s="106"/>
      <c r="T9" s="108">
        <v>0</v>
      </c>
      <c r="U9" s="106"/>
      <c r="V9" s="108">
        <v>0</v>
      </c>
    </row>
    <row r="10" ht="16" customHeight="1" spans="1:22">
      <c r="A10" s="104"/>
      <c r="B10" s="106" t="s">
        <v>23</v>
      </c>
      <c r="C10" s="106" t="s">
        <v>22</v>
      </c>
      <c r="D10" s="108">
        <f t="shared" si="0"/>
        <v>97.49</v>
      </c>
      <c r="E10" s="109">
        <f t="shared" si="2"/>
        <v>514.16001641194</v>
      </c>
      <c r="F10" s="108">
        <f t="shared" si="1"/>
        <v>50125.46</v>
      </c>
      <c r="G10" s="106">
        <v>46.76</v>
      </c>
      <c r="H10" s="106">
        <v>24042.12</v>
      </c>
      <c r="I10" s="106"/>
      <c r="J10" s="106">
        <v>0</v>
      </c>
      <c r="K10" s="106"/>
      <c r="L10" s="106">
        <v>0</v>
      </c>
      <c r="M10" s="106"/>
      <c r="N10" s="106">
        <v>0</v>
      </c>
      <c r="O10" s="106"/>
      <c r="P10" s="106">
        <v>0</v>
      </c>
      <c r="Q10" s="106">
        <v>50.73</v>
      </c>
      <c r="R10" s="108">
        <v>26083.34</v>
      </c>
      <c r="S10" s="106"/>
      <c r="T10" s="108">
        <v>0</v>
      </c>
      <c r="U10" s="106"/>
      <c r="V10" s="108">
        <v>0</v>
      </c>
    </row>
    <row r="11" ht="16" customHeight="1" spans="1:22">
      <c r="A11" s="104"/>
      <c r="B11" s="106" t="s">
        <v>24</v>
      </c>
      <c r="C11" s="106" t="s">
        <v>52</v>
      </c>
      <c r="D11" s="108">
        <f t="shared" si="0"/>
        <v>342.01</v>
      </c>
      <c r="E11" s="109">
        <f t="shared" si="2"/>
        <v>244.019999415222</v>
      </c>
      <c r="F11" s="108">
        <f t="shared" si="1"/>
        <v>83457.28</v>
      </c>
      <c r="G11" s="106"/>
      <c r="H11" s="106">
        <v>0</v>
      </c>
      <c r="I11" s="106">
        <v>6.14</v>
      </c>
      <c r="J11" s="106">
        <v>1498.28</v>
      </c>
      <c r="K11" s="106">
        <v>114.27</v>
      </c>
      <c r="L11" s="106">
        <v>27884.17</v>
      </c>
      <c r="M11" s="106">
        <v>132.62</v>
      </c>
      <c r="N11" s="106">
        <v>32361.93</v>
      </c>
      <c r="O11" s="106">
        <v>38.97</v>
      </c>
      <c r="P11" s="106">
        <v>9509.46</v>
      </c>
      <c r="Q11" s="106"/>
      <c r="R11" s="108">
        <v>0</v>
      </c>
      <c r="S11" s="106">
        <v>16.61</v>
      </c>
      <c r="T11" s="106">
        <v>4053.17</v>
      </c>
      <c r="U11" s="106">
        <v>33.4</v>
      </c>
      <c r="V11" s="106">
        <v>8150.27</v>
      </c>
    </row>
    <row r="12" ht="16" customHeight="1" spans="1:22">
      <c r="A12" s="104"/>
      <c r="B12" s="106" t="s">
        <v>25</v>
      </c>
      <c r="C12" s="106" t="s">
        <v>52</v>
      </c>
      <c r="D12" s="108">
        <f t="shared" si="0"/>
        <v>85.51</v>
      </c>
      <c r="E12" s="109">
        <f t="shared" si="2"/>
        <v>1675.60998713601</v>
      </c>
      <c r="F12" s="108">
        <f t="shared" si="1"/>
        <v>143281.41</v>
      </c>
      <c r="G12" s="106"/>
      <c r="H12" s="106">
        <v>0</v>
      </c>
      <c r="I12" s="106">
        <v>1.54</v>
      </c>
      <c r="J12" s="106">
        <v>2580.44</v>
      </c>
      <c r="K12" s="106">
        <v>28.57</v>
      </c>
      <c r="L12" s="106">
        <v>47872.18</v>
      </c>
      <c r="M12" s="106">
        <v>33.16</v>
      </c>
      <c r="N12" s="106">
        <v>55563.23</v>
      </c>
      <c r="O12" s="106">
        <v>9.74</v>
      </c>
      <c r="P12" s="106">
        <v>16320.44</v>
      </c>
      <c r="Q12" s="106"/>
      <c r="R12" s="108">
        <v>0</v>
      </c>
      <c r="S12" s="106">
        <v>4.15</v>
      </c>
      <c r="T12" s="106">
        <v>6953.78</v>
      </c>
      <c r="U12" s="106">
        <v>8.35</v>
      </c>
      <c r="V12" s="106">
        <v>13991.34</v>
      </c>
    </row>
    <row r="13" ht="16" customHeight="1" spans="1:22">
      <c r="A13" s="104"/>
      <c r="B13" s="106" t="s">
        <v>26</v>
      </c>
      <c r="C13" s="106" t="s">
        <v>52</v>
      </c>
      <c r="D13" s="108">
        <f t="shared" si="0"/>
        <v>256.51</v>
      </c>
      <c r="E13" s="109">
        <f t="shared" si="2"/>
        <v>514.160032747261</v>
      </c>
      <c r="F13" s="108">
        <f t="shared" si="1"/>
        <v>131887.19</v>
      </c>
      <c r="G13" s="106"/>
      <c r="H13" s="106">
        <v>0</v>
      </c>
      <c r="I13" s="106">
        <v>4.6</v>
      </c>
      <c r="J13" s="106">
        <v>2365.14</v>
      </c>
      <c r="K13" s="106">
        <v>85.7</v>
      </c>
      <c r="L13" s="106">
        <v>44063.51</v>
      </c>
      <c r="M13" s="106">
        <v>99.47</v>
      </c>
      <c r="N13" s="106">
        <v>51143.5</v>
      </c>
      <c r="O13" s="106">
        <v>29.23</v>
      </c>
      <c r="P13" s="106">
        <v>15028.9</v>
      </c>
      <c r="Q13" s="106"/>
      <c r="R13" s="108">
        <v>0</v>
      </c>
      <c r="S13" s="106">
        <v>12.46</v>
      </c>
      <c r="T13" s="106">
        <v>6406.43</v>
      </c>
      <c r="U13" s="106">
        <v>25.05</v>
      </c>
      <c r="V13" s="106">
        <v>12879.71</v>
      </c>
    </row>
    <row r="14" ht="16" customHeight="1" spans="1:22">
      <c r="A14" s="104"/>
      <c r="B14" s="106" t="s">
        <v>27</v>
      </c>
      <c r="C14" s="106" t="s">
        <v>85</v>
      </c>
      <c r="D14" s="108">
        <f t="shared" si="0"/>
        <v>2.0528</v>
      </c>
      <c r="E14" s="109">
        <f t="shared" si="2"/>
        <v>1081.49844115355</v>
      </c>
      <c r="F14" s="108">
        <f t="shared" si="1"/>
        <v>2220.1</v>
      </c>
      <c r="G14" s="106">
        <v>0.6219</v>
      </c>
      <c r="H14" s="106">
        <v>672.58</v>
      </c>
      <c r="I14" s="106"/>
      <c r="J14" s="106">
        <v>0</v>
      </c>
      <c r="K14" s="106">
        <v>0.2857</v>
      </c>
      <c r="L14" s="106">
        <v>308.98</v>
      </c>
      <c r="M14" s="106">
        <v>0.3316</v>
      </c>
      <c r="N14" s="106">
        <v>358.63</v>
      </c>
      <c r="O14" s="106">
        <v>0.0974</v>
      </c>
      <c r="P14" s="106">
        <v>105.34</v>
      </c>
      <c r="Q14" s="106">
        <v>0.6747</v>
      </c>
      <c r="R14" s="108">
        <v>729.69</v>
      </c>
      <c r="S14" s="106">
        <v>0.0415</v>
      </c>
      <c r="T14" s="106">
        <v>44.88</v>
      </c>
      <c r="U14" s="106"/>
      <c r="V14" s="106">
        <v>0</v>
      </c>
    </row>
    <row r="15" ht="16" customHeight="1" spans="1:22">
      <c r="A15" s="107" t="s">
        <v>29</v>
      </c>
      <c r="B15" s="108" t="s">
        <v>30</v>
      </c>
      <c r="C15" s="108"/>
      <c r="D15" s="108">
        <f t="shared" si="0"/>
        <v>0</v>
      </c>
      <c r="E15" s="109"/>
      <c r="F15" s="108">
        <f t="shared" si="1"/>
        <v>922458.12</v>
      </c>
      <c r="G15" s="106"/>
      <c r="H15" s="108">
        <v>123265.07</v>
      </c>
      <c r="I15" s="106"/>
      <c r="J15" s="108">
        <v>21022.21</v>
      </c>
      <c r="K15" s="106"/>
      <c r="L15" s="108">
        <v>153920.72</v>
      </c>
      <c r="M15" s="106"/>
      <c r="N15" s="108">
        <v>153541.46</v>
      </c>
      <c r="O15" s="106"/>
      <c r="P15" s="108">
        <v>34934.42</v>
      </c>
      <c r="Q15" s="106"/>
      <c r="R15" s="108">
        <v>180240.57</v>
      </c>
      <c r="S15" s="106"/>
      <c r="T15" s="108">
        <v>52594.33</v>
      </c>
      <c r="U15" s="106"/>
      <c r="V15" s="108">
        <v>202939.34</v>
      </c>
    </row>
    <row r="16" ht="16" customHeight="1" spans="1:22">
      <c r="A16" s="104">
        <v>1</v>
      </c>
      <c r="B16" s="106" t="s">
        <v>31</v>
      </c>
      <c r="C16" s="108"/>
      <c r="D16" s="108">
        <f t="shared" si="0"/>
        <v>0</v>
      </c>
      <c r="E16" s="109"/>
      <c r="F16" s="108">
        <f t="shared" si="1"/>
        <v>196434.71</v>
      </c>
      <c r="G16" s="106"/>
      <c r="H16" s="108">
        <v>14337.26</v>
      </c>
      <c r="I16" s="106"/>
      <c r="J16" s="108">
        <v>5492.47</v>
      </c>
      <c r="K16" s="106"/>
      <c r="L16" s="108">
        <v>49165.36</v>
      </c>
      <c r="M16" s="106"/>
      <c r="N16" s="108">
        <v>37804.16</v>
      </c>
      <c r="O16" s="106"/>
      <c r="P16" s="108">
        <v>16769.2</v>
      </c>
      <c r="Q16" s="106"/>
      <c r="R16" s="108">
        <v>31811.34</v>
      </c>
      <c r="S16" s="106"/>
      <c r="T16" s="108">
        <v>11606.02</v>
      </c>
      <c r="U16" s="106"/>
      <c r="V16" s="108">
        <v>29448.9</v>
      </c>
    </row>
    <row r="17" ht="16" customHeight="1" spans="1:22">
      <c r="A17" s="104"/>
      <c r="B17" s="106" t="s">
        <v>32</v>
      </c>
      <c r="C17" s="106" t="s">
        <v>52</v>
      </c>
      <c r="D17" s="108">
        <f t="shared" si="0"/>
        <v>431.23</v>
      </c>
      <c r="E17" s="109">
        <f t="shared" si="2"/>
        <v>200.090021566218</v>
      </c>
      <c r="F17" s="108">
        <f t="shared" si="1"/>
        <v>86284.82</v>
      </c>
      <c r="G17" s="106">
        <v>57.34</v>
      </c>
      <c r="H17" s="106">
        <v>11473.16</v>
      </c>
      <c r="I17" s="106">
        <v>27.45</v>
      </c>
      <c r="J17" s="106">
        <v>5492.47</v>
      </c>
      <c r="K17" s="106">
        <v>120.73</v>
      </c>
      <c r="L17" s="106">
        <v>24156.87</v>
      </c>
      <c r="M17" s="106">
        <v>104.53</v>
      </c>
      <c r="N17" s="106">
        <v>20915.41</v>
      </c>
      <c r="O17" s="106">
        <v>19.07</v>
      </c>
      <c r="P17" s="106">
        <v>3815.72</v>
      </c>
      <c r="Q17" s="106">
        <v>57.27</v>
      </c>
      <c r="R17" s="106">
        <v>11459.15</v>
      </c>
      <c r="S17" s="106">
        <v>31.53</v>
      </c>
      <c r="T17" s="106">
        <v>6308.84</v>
      </c>
      <c r="U17" s="106">
        <v>13.31</v>
      </c>
      <c r="V17" s="106">
        <v>2663.2</v>
      </c>
    </row>
    <row r="18" ht="16" customHeight="1" spans="1:22">
      <c r="A18" s="104"/>
      <c r="B18" s="106" t="s">
        <v>33</v>
      </c>
      <c r="C18" s="106" t="s">
        <v>52</v>
      </c>
      <c r="D18" s="108">
        <f t="shared" si="0"/>
        <v>366.06</v>
      </c>
      <c r="E18" s="109">
        <f t="shared" si="2"/>
        <v>255.039993443698</v>
      </c>
      <c r="F18" s="108">
        <f t="shared" si="1"/>
        <v>93359.94</v>
      </c>
      <c r="G18" s="106">
        <v>11.23</v>
      </c>
      <c r="H18" s="106">
        <v>2864.1</v>
      </c>
      <c r="I18" s="106"/>
      <c r="J18" s="106">
        <v>0</v>
      </c>
      <c r="K18" s="106">
        <v>87.72</v>
      </c>
      <c r="L18" s="106">
        <v>22372.11</v>
      </c>
      <c r="M18" s="106">
        <v>66.22</v>
      </c>
      <c r="N18" s="106">
        <v>16888.75</v>
      </c>
      <c r="O18" s="106">
        <v>50.79</v>
      </c>
      <c r="P18" s="106">
        <v>12953.48</v>
      </c>
      <c r="Q18" s="106">
        <v>79.8</v>
      </c>
      <c r="R18" s="106">
        <v>20352.19</v>
      </c>
      <c r="S18" s="106">
        <v>20.77</v>
      </c>
      <c r="T18" s="106">
        <v>5297.18</v>
      </c>
      <c r="U18" s="106">
        <v>49.53</v>
      </c>
      <c r="V18" s="106">
        <v>12632.13</v>
      </c>
    </row>
    <row r="19" ht="16" customHeight="1" spans="1:22">
      <c r="A19" s="104"/>
      <c r="B19" s="106" t="s">
        <v>34</v>
      </c>
      <c r="C19" s="106" t="s">
        <v>52</v>
      </c>
      <c r="D19" s="108">
        <f t="shared" si="0"/>
        <v>49.42</v>
      </c>
      <c r="E19" s="109">
        <f t="shared" si="2"/>
        <v>339.739983812222</v>
      </c>
      <c r="F19" s="108">
        <f t="shared" si="1"/>
        <v>16789.95</v>
      </c>
      <c r="G19" s="106"/>
      <c r="H19" s="106">
        <v>0</v>
      </c>
      <c r="I19" s="106"/>
      <c r="J19" s="106">
        <v>0</v>
      </c>
      <c r="K19" s="106">
        <v>7.76</v>
      </c>
      <c r="L19" s="106">
        <v>2636.38</v>
      </c>
      <c r="M19" s="106"/>
      <c r="N19" s="106">
        <v>0</v>
      </c>
      <c r="O19" s="106"/>
      <c r="P19" s="106">
        <v>0</v>
      </c>
      <c r="Q19" s="106"/>
      <c r="R19" s="106">
        <v>0</v>
      </c>
      <c r="S19" s="106"/>
      <c r="T19" s="106">
        <v>0</v>
      </c>
      <c r="U19" s="106">
        <v>41.66</v>
      </c>
      <c r="V19" s="106">
        <v>14153.57</v>
      </c>
    </row>
    <row r="20" ht="16" customHeight="1" spans="1:22">
      <c r="A20" s="104">
        <v>2</v>
      </c>
      <c r="B20" s="106" t="s">
        <v>35</v>
      </c>
      <c r="C20" s="106"/>
      <c r="D20" s="108">
        <f t="shared" si="0"/>
        <v>0</v>
      </c>
      <c r="E20" s="109"/>
      <c r="F20" s="108">
        <f t="shared" si="1"/>
        <v>324385.23</v>
      </c>
      <c r="G20" s="106"/>
      <c r="H20" s="108">
        <v>69421.68</v>
      </c>
      <c r="I20" s="106"/>
      <c r="J20" s="106"/>
      <c r="K20" s="106"/>
      <c r="L20" s="108">
        <v>4975.22</v>
      </c>
      <c r="M20" s="106"/>
      <c r="N20" s="108">
        <v>18907.77</v>
      </c>
      <c r="O20" s="106"/>
      <c r="P20" s="106"/>
      <c r="Q20" s="106"/>
      <c r="R20" s="108">
        <v>114835.03</v>
      </c>
      <c r="S20" s="106"/>
      <c r="T20" s="106"/>
      <c r="U20" s="106"/>
      <c r="V20" s="108">
        <v>116245.53</v>
      </c>
    </row>
    <row r="21" ht="16" customHeight="1" spans="1:22">
      <c r="A21" s="104"/>
      <c r="B21" s="106" t="s">
        <v>36</v>
      </c>
      <c r="C21" s="106" t="s">
        <v>52</v>
      </c>
      <c r="D21" s="108">
        <f t="shared" si="0"/>
        <v>215.87</v>
      </c>
      <c r="E21" s="109">
        <f t="shared" si="2"/>
        <v>964.190021772363</v>
      </c>
      <c r="F21" s="108">
        <f t="shared" si="1"/>
        <v>208139.7</v>
      </c>
      <c r="G21" s="106">
        <v>72</v>
      </c>
      <c r="H21" s="106">
        <v>69421.68</v>
      </c>
      <c r="I21" s="106"/>
      <c r="J21" s="106"/>
      <c r="K21" s="106">
        <v>5.16</v>
      </c>
      <c r="L21" s="106">
        <v>4975.22</v>
      </c>
      <c r="M21" s="106">
        <v>19.61</v>
      </c>
      <c r="N21" s="106">
        <v>18907.77</v>
      </c>
      <c r="O21" s="106"/>
      <c r="P21" s="106"/>
      <c r="Q21" s="106">
        <v>119.1</v>
      </c>
      <c r="R21" s="106">
        <v>114835.03</v>
      </c>
      <c r="S21" s="106"/>
      <c r="T21" s="106"/>
      <c r="U21" s="106"/>
      <c r="V21" s="106">
        <v>0</v>
      </c>
    </row>
    <row r="22" ht="16" customHeight="1" spans="1:22">
      <c r="A22" s="104"/>
      <c r="B22" s="106" t="s">
        <v>37</v>
      </c>
      <c r="C22" s="106" t="s">
        <v>52</v>
      </c>
      <c r="D22" s="108">
        <f t="shared" si="0"/>
        <v>104.13</v>
      </c>
      <c r="E22" s="109">
        <f t="shared" si="2"/>
        <v>1116.35004321521</v>
      </c>
      <c r="F22" s="108">
        <f t="shared" si="1"/>
        <v>116245.53</v>
      </c>
      <c r="G22" s="106"/>
      <c r="H22" s="106">
        <v>0</v>
      </c>
      <c r="I22" s="106"/>
      <c r="J22" s="106"/>
      <c r="K22" s="106"/>
      <c r="L22" s="106">
        <v>0</v>
      </c>
      <c r="M22" s="106"/>
      <c r="N22" s="106">
        <v>0</v>
      </c>
      <c r="O22" s="106"/>
      <c r="P22" s="106"/>
      <c r="Q22" s="106"/>
      <c r="R22" s="106">
        <v>0</v>
      </c>
      <c r="S22" s="106"/>
      <c r="T22" s="106"/>
      <c r="U22" s="106">
        <v>104.13</v>
      </c>
      <c r="V22" s="106">
        <v>116245.53</v>
      </c>
    </row>
    <row r="23" ht="16" customHeight="1" spans="1:22">
      <c r="A23" s="104">
        <v>3</v>
      </c>
      <c r="B23" s="106" t="s">
        <v>38</v>
      </c>
      <c r="C23" s="106"/>
      <c r="D23" s="108">
        <f t="shared" si="0"/>
        <v>0</v>
      </c>
      <c r="E23" s="109"/>
      <c r="F23" s="108">
        <f t="shared" si="1"/>
        <v>401638.18</v>
      </c>
      <c r="G23" s="106"/>
      <c r="H23" s="106">
        <v>39506.13</v>
      </c>
      <c r="I23" s="106"/>
      <c r="J23" s="106">
        <v>15529.74</v>
      </c>
      <c r="K23" s="106"/>
      <c r="L23" s="106">
        <v>99780.14</v>
      </c>
      <c r="M23" s="106"/>
      <c r="N23" s="106">
        <v>96829.53</v>
      </c>
      <c r="O23" s="106"/>
      <c r="P23" s="106">
        <v>18165.22</v>
      </c>
      <c r="Q23" s="106"/>
      <c r="R23" s="106">
        <v>33594.2</v>
      </c>
      <c r="S23" s="106"/>
      <c r="T23" s="106">
        <v>40988.31</v>
      </c>
      <c r="U23" s="106"/>
      <c r="V23" s="106">
        <v>57244.91</v>
      </c>
    </row>
    <row r="24" ht="16" customHeight="1" spans="1:22">
      <c r="A24" s="104"/>
      <c r="B24" s="106" t="s">
        <v>39</v>
      </c>
      <c r="C24" s="106" t="s">
        <v>52</v>
      </c>
      <c r="D24" s="108">
        <f t="shared" si="0"/>
        <v>15.38</v>
      </c>
      <c r="E24" s="109">
        <f t="shared" si="2"/>
        <v>2645.54941482445</v>
      </c>
      <c r="F24" s="108">
        <f t="shared" si="1"/>
        <v>40688.55</v>
      </c>
      <c r="G24" s="106">
        <v>1.97</v>
      </c>
      <c r="H24" s="106">
        <v>5211.73</v>
      </c>
      <c r="I24" s="106">
        <v>0.92</v>
      </c>
      <c r="J24" s="106">
        <v>2433.91</v>
      </c>
      <c r="K24" s="106">
        <v>4.19</v>
      </c>
      <c r="L24" s="106">
        <v>11084.85</v>
      </c>
      <c r="M24" s="106">
        <v>2.94</v>
      </c>
      <c r="N24" s="106">
        <v>7777.92</v>
      </c>
      <c r="O24" s="106">
        <v>0.76</v>
      </c>
      <c r="P24" s="106">
        <v>2010.62</v>
      </c>
      <c r="Q24" s="106">
        <v>1.99</v>
      </c>
      <c r="R24" s="106">
        <v>5264.64</v>
      </c>
      <c r="S24" s="106">
        <v>0.97</v>
      </c>
      <c r="T24" s="106">
        <v>2566.18</v>
      </c>
      <c r="U24" s="106">
        <v>1.64</v>
      </c>
      <c r="V24" s="106">
        <v>4338.7</v>
      </c>
    </row>
    <row r="25" ht="16" customHeight="1" spans="1:22">
      <c r="A25" s="104"/>
      <c r="B25" s="106" t="s">
        <v>40</v>
      </c>
      <c r="C25" s="106" t="s">
        <v>52</v>
      </c>
      <c r="D25" s="108">
        <f t="shared" si="0"/>
        <v>780.01</v>
      </c>
      <c r="E25" s="109">
        <f t="shared" si="2"/>
        <v>462.750003205087</v>
      </c>
      <c r="F25" s="108">
        <f t="shared" si="1"/>
        <v>360949.63</v>
      </c>
      <c r="G25" s="106">
        <v>74.11</v>
      </c>
      <c r="H25" s="106">
        <v>34294.4</v>
      </c>
      <c r="I25" s="106">
        <v>28.3</v>
      </c>
      <c r="J25" s="106">
        <v>13095.83</v>
      </c>
      <c r="K25" s="106">
        <v>191.67</v>
      </c>
      <c r="L25" s="106">
        <v>88695.29</v>
      </c>
      <c r="M25" s="106">
        <v>192.44</v>
      </c>
      <c r="N25" s="106">
        <v>89051.61</v>
      </c>
      <c r="O25" s="106">
        <v>34.91</v>
      </c>
      <c r="P25" s="106">
        <v>16154.6</v>
      </c>
      <c r="Q25" s="106">
        <v>61.22</v>
      </c>
      <c r="R25" s="106">
        <v>28329.56</v>
      </c>
      <c r="S25" s="106">
        <v>83.03</v>
      </c>
      <c r="T25" s="106">
        <v>38422.13</v>
      </c>
      <c r="U25" s="106">
        <v>114.33</v>
      </c>
      <c r="V25" s="106">
        <v>52906.21</v>
      </c>
    </row>
    <row r="26" ht="16" customHeight="1" spans="1:22">
      <c r="A26" s="104" t="s">
        <v>41</v>
      </c>
      <c r="B26" s="108" t="s">
        <v>42</v>
      </c>
      <c r="C26" s="106"/>
      <c r="D26" s="108">
        <f t="shared" si="0"/>
        <v>195.47</v>
      </c>
      <c r="E26" s="109">
        <f t="shared" si="2"/>
        <v>25.4077352023328</v>
      </c>
      <c r="F26" s="108">
        <f t="shared" si="1"/>
        <v>4966.45</v>
      </c>
      <c r="G26" s="106"/>
      <c r="H26" s="108">
        <v>468.3</v>
      </c>
      <c r="I26" s="106"/>
      <c r="J26" s="106"/>
      <c r="K26" s="106">
        <v>195.47</v>
      </c>
      <c r="L26" s="108">
        <v>1421.33</v>
      </c>
      <c r="M26" s="106"/>
      <c r="N26" s="108">
        <v>628.51</v>
      </c>
      <c r="O26" s="106"/>
      <c r="P26" s="108">
        <v>476.52</v>
      </c>
      <c r="Q26" s="106"/>
      <c r="R26" s="106"/>
      <c r="S26" s="106"/>
      <c r="T26" s="108">
        <v>735.31</v>
      </c>
      <c r="U26" s="106"/>
      <c r="V26" s="108">
        <v>1236.48</v>
      </c>
    </row>
    <row r="27" ht="16" customHeight="1" spans="1:22">
      <c r="A27" s="104"/>
      <c r="B27" s="106" t="s">
        <v>43</v>
      </c>
      <c r="C27" s="106" t="s">
        <v>52</v>
      </c>
      <c r="D27" s="108">
        <f t="shared" si="0"/>
        <v>12.09</v>
      </c>
      <c r="E27" s="109">
        <f t="shared" si="2"/>
        <v>410.789909015715</v>
      </c>
      <c r="F27" s="108">
        <f t="shared" si="1"/>
        <v>4966.45</v>
      </c>
      <c r="G27" s="106">
        <v>1.14</v>
      </c>
      <c r="H27" s="106">
        <v>468.3</v>
      </c>
      <c r="I27" s="106"/>
      <c r="J27" s="106"/>
      <c r="K27" s="106">
        <v>3.46</v>
      </c>
      <c r="L27" s="106">
        <v>1421.33</v>
      </c>
      <c r="M27" s="106">
        <v>1.53</v>
      </c>
      <c r="N27" s="106">
        <v>628.51</v>
      </c>
      <c r="O27" s="106">
        <v>1.16</v>
      </c>
      <c r="P27" s="106">
        <v>476.52</v>
      </c>
      <c r="Q27" s="106"/>
      <c r="R27" s="106"/>
      <c r="S27" s="106">
        <v>1.79</v>
      </c>
      <c r="T27" s="106">
        <v>735.31</v>
      </c>
      <c r="U27" s="106">
        <v>3.01</v>
      </c>
      <c r="V27" s="106">
        <v>1236.48</v>
      </c>
    </row>
    <row r="28" ht="16" customHeight="1" spans="1:22">
      <c r="A28" s="104"/>
      <c r="B28" s="106" t="s">
        <v>44</v>
      </c>
      <c r="C28" s="106" t="s">
        <v>52</v>
      </c>
      <c r="D28" s="108">
        <f t="shared" si="0"/>
        <v>0</v>
      </c>
      <c r="E28" s="109"/>
      <c r="F28" s="108">
        <f t="shared" si="1"/>
        <v>0</v>
      </c>
      <c r="G28" s="106"/>
      <c r="H28" s="106"/>
      <c r="I28" s="106"/>
      <c r="J28" s="106"/>
      <c r="K28" s="106"/>
      <c r="L28" s="106">
        <v>0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</row>
    <row r="29" ht="16" customHeight="1" spans="1:22">
      <c r="A29" s="104"/>
      <c r="B29" s="106" t="s">
        <v>45</v>
      </c>
      <c r="C29" s="106" t="s">
        <v>86</v>
      </c>
      <c r="D29" s="108">
        <f t="shared" si="0"/>
        <v>0</v>
      </c>
      <c r="E29" s="109"/>
      <c r="F29" s="108">
        <f t="shared" si="1"/>
        <v>0</v>
      </c>
      <c r="G29" s="106"/>
      <c r="H29" s="106"/>
      <c r="I29" s="106"/>
      <c r="J29" s="106"/>
      <c r="K29" s="106"/>
      <c r="L29" s="106">
        <v>0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ht="16" customHeight="1" spans="1:22">
      <c r="A30" s="104"/>
      <c r="B30" s="106" t="s">
        <v>47</v>
      </c>
      <c r="C30" s="106" t="s">
        <v>52</v>
      </c>
      <c r="D30" s="108">
        <f t="shared" si="0"/>
        <v>0</v>
      </c>
      <c r="E30" s="109"/>
      <c r="F30" s="108">
        <f t="shared" si="1"/>
        <v>0</v>
      </c>
      <c r="G30" s="106"/>
      <c r="H30" s="106"/>
      <c r="I30" s="106"/>
      <c r="J30" s="106"/>
      <c r="K30" s="106"/>
      <c r="L30" s="106">
        <v>0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ht="16" customHeight="1" spans="1:22">
      <c r="A31" s="104"/>
      <c r="B31" s="106" t="s">
        <v>48</v>
      </c>
      <c r="C31" s="106" t="s">
        <v>86</v>
      </c>
      <c r="D31" s="108">
        <f t="shared" si="0"/>
        <v>0</v>
      </c>
      <c r="E31" s="109"/>
      <c r="F31" s="108">
        <f t="shared" si="1"/>
        <v>0</v>
      </c>
      <c r="G31" s="106"/>
      <c r="H31" s="106"/>
      <c r="I31" s="106"/>
      <c r="J31" s="106"/>
      <c r="K31" s="106"/>
      <c r="L31" s="106">
        <v>0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  <row r="32" ht="16" customHeight="1" spans="1:22">
      <c r="A32" s="104" t="s">
        <v>49</v>
      </c>
      <c r="B32" s="108" t="s">
        <v>50</v>
      </c>
      <c r="C32" s="106"/>
      <c r="D32" s="108">
        <f t="shared" si="0"/>
        <v>0</v>
      </c>
      <c r="E32" s="109"/>
      <c r="F32" s="108">
        <f t="shared" si="1"/>
        <v>438020.13</v>
      </c>
      <c r="G32" s="106"/>
      <c r="H32" s="108">
        <v>13301.43</v>
      </c>
      <c r="I32" s="106"/>
      <c r="J32" s="108">
        <v>39715.57</v>
      </c>
      <c r="K32" s="106"/>
      <c r="L32" s="108">
        <v>290092.29</v>
      </c>
      <c r="M32" s="106"/>
      <c r="N32" s="108">
        <v>39106.52</v>
      </c>
      <c r="O32" s="106"/>
      <c r="P32" s="108">
        <v>21911.86</v>
      </c>
      <c r="Q32" s="106"/>
      <c r="R32" s="106"/>
      <c r="S32" s="106"/>
      <c r="T32" s="108">
        <v>33892.46</v>
      </c>
      <c r="U32" s="106"/>
      <c r="V32" s="106"/>
    </row>
    <row r="33" ht="16" customHeight="1" spans="1:22">
      <c r="A33" s="104"/>
      <c r="B33" s="106" t="s">
        <v>51</v>
      </c>
      <c r="C33" s="106" t="s">
        <v>52</v>
      </c>
      <c r="D33" s="108">
        <f t="shared" si="0"/>
        <v>24.05</v>
      </c>
      <c r="E33" s="109">
        <f t="shared" si="2"/>
        <v>1675.60997920998</v>
      </c>
      <c r="F33" s="108">
        <f t="shared" si="1"/>
        <v>40298.42</v>
      </c>
      <c r="G33" s="106">
        <v>0.73</v>
      </c>
      <c r="H33" s="106">
        <v>1223.2</v>
      </c>
      <c r="I33" s="106">
        <v>2.18</v>
      </c>
      <c r="J33" s="106">
        <v>3652.83</v>
      </c>
      <c r="K33" s="106">
        <v>15.93</v>
      </c>
      <c r="L33" s="106">
        <v>26692.47</v>
      </c>
      <c r="M33" s="106">
        <v>2.15</v>
      </c>
      <c r="N33" s="106">
        <v>3602.56</v>
      </c>
      <c r="O33" s="106">
        <v>1.2</v>
      </c>
      <c r="P33" s="106">
        <v>2010.73</v>
      </c>
      <c r="Q33" s="106"/>
      <c r="R33" s="106"/>
      <c r="S33" s="106">
        <v>1.86</v>
      </c>
      <c r="T33" s="106">
        <v>3116.63</v>
      </c>
      <c r="U33" s="106"/>
      <c r="V33" s="106"/>
    </row>
    <row r="34" ht="16" customHeight="1" spans="1:22">
      <c r="A34" s="104"/>
      <c r="B34" s="106" t="s">
        <v>53</v>
      </c>
      <c r="C34" s="106" t="s">
        <v>18</v>
      </c>
      <c r="D34" s="108">
        <f t="shared" si="0"/>
        <v>92.53</v>
      </c>
      <c r="E34" s="109">
        <f t="shared" si="2"/>
        <v>3581.18004971361</v>
      </c>
      <c r="F34" s="108">
        <f t="shared" si="1"/>
        <v>331366.59</v>
      </c>
      <c r="G34" s="106">
        <v>2.81</v>
      </c>
      <c r="H34" s="106">
        <v>10063.12</v>
      </c>
      <c r="I34" s="106">
        <v>8.39</v>
      </c>
      <c r="J34" s="106">
        <v>30046.1</v>
      </c>
      <c r="K34" s="106">
        <v>61.28</v>
      </c>
      <c r="L34" s="106">
        <v>219454.71</v>
      </c>
      <c r="M34" s="106">
        <v>8.26</v>
      </c>
      <c r="N34" s="106">
        <v>29580.55</v>
      </c>
      <c r="O34" s="106">
        <v>4.63</v>
      </c>
      <c r="P34" s="106">
        <v>16580.86</v>
      </c>
      <c r="Q34" s="106"/>
      <c r="R34" s="106"/>
      <c r="S34" s="106">
        <v>7.16</v>
      </c>
      <c r="T34" s="106">
        <v>25641.25</v>
      </c>
      <c r="U34" s="106"/>
      <c r="V34" s="106"/>
    </row>
    <row r="35" ht="16" customHeight="1" spans="1:22">
      <c r="A35" s="104"/>
      <c r="B35" s="106" t="s">
        <v>54</v>
      </c>
      <c r="C35" s="106" t="s">
        <v>55</v>
      </c>
      <c r="D35" s="108">
        <f t="shared" si="0"/>
        <v>92.53</v>
      </c>
      <c r="E35" s="109">
        <f t="shared" si="2"/>
        <v>717.120069166757</v>
      </c>
      <c r="F35" s="108">
        <f t="shared" si="1"/>
        <v>66355.12</v>
      </c>
      <c r="G35" s="106">
        <v>2.81</v>
      </c>
      <c r="H35" s="106">
        <v>2015.11</v>
      </c>
      <c r="I35" s="106">
        <v>8.39</v>
      </c>
      <c r="J35" s="106">
        <v>6016.64</v>
      </c>
      <c r="K35" s="106">
        <v>61.28</v>
      </c>
      <c r="L35" s="106">
        <v>43945.11</v>
      </c>
      <c r="M35" s="106">
        <v>8.26</v>
      </c>
      <c r="N35" s="106">
        <v>5923.41</v>
      </c>
      <c r="O35" s="106">
        <v>4.63</v>
      </c>
      <c r="P35" s="106">
        <v>3320.27</v>
      </c>
      <c r="Q35" s="106"/>
      <c r="R35" s="106"/>
      <c r="S35" s="106">
        <v>7.16</v>
      </c>
      <c r="T35" s="106">
        <v>5134.58</v>
      </c>
      <c r="U35" s="106"/>
      <c r="V35" s="106"/>
    </row>
    <row r="36" ht="16" customHeight="1" spans="1:22">
      <c r="A36" s="107" t="s">
        <v>56</v>
      </c>
      <c r="B36" s="108" t="s">
        <v>57</v>
      </c>
      <c r="C36" s="108"/>
      <c r="D36" s="108">
        <f t="shared" si="0"/>
        <v>0</v>
      </c>
      <c r="E36" s="109"/>
      <c r="F36" s="108">
        <f t="shared" si="1"/>
        <v>1978.13</v>
      </c>
      <c r="G36" s="106"/>
      <c r="H36" s="108">
        <v>254.33</v>
      </c>
      <c r="I36" s="106"/>
      <c r="J36" s="108">
        <v>353.24</v>
      </c>
      <c r="K36" s="106"/>
      <c r="L36" s="108">
        <v>932.55</v>
      </c>
      <c r="M36" s="106"/>
      <c r="N36" s="108">
        <v>0</v>
      </c>
      <c r="O36" s="106"/>
      <c r="P36" s="108">
        <v>0</v>
      </c>
      <c r="Q36" s="106"/>
      <c r="R36" s="108">
        <v>438.01</v>
      </c>
      <c r="S36" s="106"/>
      <c r="T36" s="108">
        <v>0</v>
      </c>
      <c r="U36" s="106"/>
      <c r="V36" s="108">
        <v>0</v>
      </c>
    </row>
    <row r="37" ht="16" customHeight="1" spans="1:22">
      <c r="A37" s="104">
        <v>1</v>
      </c>
      <c r="B37" s="106" t="s">
        <v>58</v>
      </c>
      <c r="C37" s="106"/>
      <c r="D37" s="108">
        <f t="shared" si="0"/>
        <v>466.91</v>
      </c>
      <c r="E37" s="109">
        <f t="shared" si="2"/>
        <v>4.23664089439078</v>
      </c>
      <c r="F37" s="108">
        <f t="shared" si="1"/>
        <v>1978.13</v>
      </c>
      <c r="G37" s="106">
        <v>60.91</v>
      </c>
      <c r="H37" s="106">
        <v>254.33</v>
      </c>
      <c r="I37" s="106">
        <v>82.84</v>
      </c>
      <c r="J37" s="106">
        <v>353.24</v>
      </c>
      <c r="K37" s="106">
        <v>218.97</v>
      </c>
      <c r="L37" s="106">
        <v>932.55</v>
      </c>
      <c r="M37" s="106"/>
      <c r="N37" s="106">
        <v>0</v>
      </c>
      <c r="O37" s="106"/>
      <c r="P37" s="106">
        <v>0</v>
      </c>
      <c r="Q37" s="106">
        <v>104.19</v>
      </c>
      <c r="R37" s="106">
        <v>438.01</v>
      </c>
      <c r="S37" s="106"/>
      <c r="T37" s="106">
        <v>0</v>
      </c>
      <c r="U37" s="106"/>
      <c r="V37" s="106">
        <v>0</v>
      </c>
    </row>
    <row r="38" ht="16" customHeight="1" spans="1:22">
      <c r="A38" s="104"/>
      <c r="B38" s="106" t="s">
        <v>59</v>
      </c>
      <c r="C38" s="106" t="s">
        <v>87</v>
      </c>
      <c r="D38" s="108">
        <f t="shared" si="0"/>
        <v>1.4</v>
      </c>
      <c r="E38" s="109">
        <f t="shared" si="2"/>
        <v>1412.95</v>
      </c>
      <c r="F38" s="108">
        <f t="shared" si="1"/>
        <v>1978.13</v>
      </c>
      <c r="G38" s="106">
        <v>0.18</v>
      </c>
      <c r="H38" s="106">
        <v>254.33</v>
      </c>
      <c r="I38" s="106">
        <v>0.25</v>
      </c>
      <c r="J38" s="106">
        <v>353.24</v>
      </c>
      <c r="K38" s="106">
        <v>0.66</v>
      </c>
      <c r="L38" s="106">
        <v>932.55</v>
      </c>
      <c r="M38" s="106"/>
      <c r="N38" s="106">
        <v>0</v>
      </c>
      <c r="O38" s="106"/>
      <c r="P38" s="106">
        <v>0</v>
      </c>
      <c r="Q38" s="106">
        <v>0.31</v>
      </c>
      <c r="R38" s="106">
        <v>438.01</v>
      </c>
      <c r="S38" s="106"/>
      <c r="T38" s="106">
        <v>0</v>
      </c>
      <c r="U38" s="106"/>
      <c r="V38" s="106">
        <v>0</v>
      </c>
    </row>
    <row r="39" ht="16" customHeight="1" spans="1:22">
      <c r="A39" s="107" t="s">
        <v>61</v>
      </c>
      <c r="B39" s="108" t="s">
        <v>62</v>
      </c>
      <c r="C39" s="108"/>
      <c r="D39" s="108">
        <f t="shared" si="0"/>
        <v>0</v>
      </c>
      <c r="E39" s="109"/>
      <c r="F39" s="108">
        <f t="shared" si="1"/>
        <v>76927.24</v>
      </c>
      <c r="G39" s="106"/>
      <c r="H39" s="108">
        <v>8608.02</v>
      </c>
      <c r="I39" s="106"/>
      <c r="J39" s="108">
        <v>1411.55</v>
      </c>
      <c r="K39" s="106"/>
      <c r="L39" s="108">
        <v>23539.01</v>
      </c>
      <c r="M39" s="106"/>
      <c r="N39" s="108">
        <v>11678.5</v>
      </c>
      <c r="O39" s="106"/>
      <c r="P39" s="108">
        <v>4292.83</v>
      </c>
      <c r="Q39" s="106"/>
      <c r="R39" s="108">
        <v>11636.84</v>
      </c>
      <c r="S39" s="106"/>
      <c r="T39" s="108">
        <v>5826.18</v>
      </c>
      <c r="U39" s="106"/>
      <c r="V39" s="108">
        <v>9934.31</v>
      </c>
    </row>
    <row r="40" ht="16" customHeight="1" spans="1:22">
      <c r="A40" s="107"/>
      <c r="B40" s="106" t="s">
        <v>63</v>
      </c>
      <c r="C40" s="106" t="s">
        <v>85</v>
      </c>
      <c r="D40" s="108">
        <f t="shared" si="0"/>
        <v>2.0873</v>
      </c>
      <c r="E40" s="109">
        <f t="shared" si="2"/>
        <v>1081.49762851531</v>
      </c>
      <c r="F40" s="108">
        <f t="shared" si="1"/>
        <v>2257.41</v>
      </c>
      <c r="G40" s="106">
        <v>0.5938</v>
      </c>
      <c r="H40" s="106">
        <v>642.19</v>
      </c>
      <c r="I40" s="106"/>
      <c r="J40" s="106">
        <v>0</v>
      </c>
      <c r="K40" s="106">
        <v>0.0258</v>
      </c>
      <c r="L40" s="106">
        <v>27.9</v>
      </c>
      <c r="M40" s="106">
        <v>0.098</v>
      </c>
      <c r="N40" s="106">
        <v>105.99</v>
      </c>
      <c r="O40" s="106"/>
      <c r="P40" s="106">
        <v>0</v>
      </c>
      <c r="Q40" s="106">
        <v>0.8491</v>
      </c>
      <c r="R40" s="106">
        <v>918.3</v>
      </c>
      <c r="S40" s="106"/>
      <c r="T40" s="106">
        <v>0</v>
      </c>
      <c r="U40" s="106">
        <v>0.5206</v>
      </c>
      <c r="V40" s="106">
        <v>563.03</v>
      </c>
    </row>
    <row r="41" ht="16" customHeight="1" spans="1:22">
      <c r="A41" s="104"/>
      <c r="B41" s="106" t="s">
        <v>64</v>
      </c>
      <c r="C41" s="106" t="s">
        <v>85</v>
      </c>
      <c r="D41" s="108">
        <f t="shared" si="0"/>
        <v>11.0348</v>
      </c>
      <c r="E41" s="109">
        <f t="shared" si="2"/>
        <v>1710.10892811832</v>
      </c>
      <c r="F41" s="108">
        <f t="shared" si="1"/>
        <v>18870.71</v>
      </c>
      <c r="G41" s="106">
        <v>1.1772</v>
      </c>
      <c r="H41" s="106">
        <v>2013.14</v>
      </c>
      <c r="I41" s="106">
        <v>0.2086</v>
      </c>
      <c r="J41" s="106">
        <v>356.73</v>
      </c>
      <c r="K41" s="106">
        <v>3.4745</v>
      </c>
      <c r="L41" s="106">
        <v>5941.78</v>
      </c>
      <c r="M41" s="106">
        <v>1.7102</v>
      </c>
      <c r="N41" s="106">
        <v>2924.63</v>
      </c>
      <c r="O41" s="106">
        <v>0.6344</v>
      </c>
      <c r="P41" s="106">
        <v>1084.89</v>
      </c>
      <c r="Q41" s="106">
        <v>1.584</v>
      </c>
      <c r="R41" s="106">
        <v>2708.81</v>
      </c>
      <c r="S41" s="106">
        <v>0.861</v>
      </c>
      <c r="T41" s="106">
        <v>1472.4</v>
      </c>
      <c r="U41" s="106">
        <v>1.3849</v>
      </c>
      <c r="V41" s="106">
        <v>2368.33</v>
      </c>
    </row>
    <row r="42" ht="30" customHeight="1" spans="1:22">
      <c r="A42" s="104"/>
      <c r="B42" s="106" t="s">
        <v>65</v>
      </c>
      <c r="C42" s="106" t="s">
        <v>66</v>
      </c>
      <c r="D42" s="108">
        <f t="shared" si="0"/>
        <v>165.522</v>
      </c>
      <c r="E42" s="109">
        <f t="shared" si="2"/>
        <v>337.10999142108</v>
      </c>
      <c r="F42" s="108">
        <f t="shared" si="1"/>
        <v>55799.12</v>
      </c>
      <c r="G42" s="106">
        <v>17.658</v>
      </c>
      <c r="H42" s="106">
        <v>5952.69</v>
      </c>
      <c r="I42" s="106">
        <v>3.129</v>
      </c>
      <c r="J42" s="106">
        <v>1054.82</v>
      </c>
      <c r="K42" s="106">
        <v>52.1175</v>
      </c>
      <c r="L42" s="106">
        <v>17569.33</v>
      </c>
      <c r="M42" s="106">
        <v>25.653</v>
      </c>
      <c r="N42" s="106">
        <v>8647.88</v>
      </c>
      <c r="O42" s="106">
        <v>9.516</v>
      </c>
      <c r="P42" s="106">
        <v>3207.94</v>
      </c>
      <c r="Q42" s="106">
        <v>23.76</v>
      </c>
      <c r="R42" s="106">
        <v>8009.73</v>
      </c>
      <c r="S42" s="106">
        <v>12.915</v>
      </c>
      <c r="T42" s="106">
        <v>4353.78</v>
      </c>
      <c r="U42" s="106">
        <v>20.7735</v>
      </c>
      <c r="V42" s="106">
        <v>7002.95</v>
      </c>
    </row>
    <row r="43" ht="16" customHeight="1" spans="1:22">
      <c r="A43" s="104" t="s">
        <v>67</v>
      </c>
      <c r="B43" s="106"/>
      <c r="C43" s="106"/>
      <c r="D43" s="108">
        <f t="shared" si="0"/>
        <v>0</v>
      </c>
      <c r="E43" s="109"/>
      <c r="F43" s="108">
        <f t="shared" si="1"/>
        <v>20633.85</v>
      </c>
      <c r="G43" s="106"/>
      <c r="H43" s="108">
        <v>3785.1</v>
      </c>
      <c r="I43" s="106"/>
      <c r="J43" s="108">
        <v>783.6</v>
      </c>
      <c r="K43" s="106"/>
      <c r="L43" s="108">
        <v>6620.49</v>
      </c>
      <c r="M43" s="106"/>
      <c r="N43" s="108">
        <v>2016.45</v>
      </c>
      <c r="O43" s="106"/>
      <c r="P43" s="108">
        <v>714.67</v>
      </c>
      <c r="Q43" s="106"/>
      <c r="R43" s="108">
        <v>4416.24</v>
      </c>
      <c r="S43" s="106"/>
      <c r="T43" s="108">
        <v>788.57</v>
      </c>
      <c r="U43" s="106"/>
      <c r="V43" s="108">
        <v>1508.73</v>
      </c>
    </row>
    <row r="44" ht="16" customHeight="1" spans="1:22">
      <c r="A44" s="104"/>
      <c r="B44" s="106" t="s">
        <v>68</v>
      </c>
      <c r="C44" s="106" t="s">
        <v>69</v>
      </c>
      <c r="D44" s="108">
        <f t="shared" si="0"/>
        <v>0</v>
      </c>
      <c r="E44" s="109"/>
      <c r="F44" s="108">
        <f t="shared" si="1"/>
        <v>0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</row>
    <row r="45" ht="16" customHeight="1" spans="1:22">
      <c r="A45" s="104"/>
      <c r="B45" s="106" t="s">
        <v>70</v>
      </c>
      <c r="C45" s="106"/>
      <c r="D45" s="108">
        <f t="shared" si="0"/>
        <v>0</v>
      </c>
      <c r="E45" s="109"/>
      <c r="F45" s="108">
        <f t="shared" si="1"/>
        <v>20633.85</v>
      </c>
      <c r="G45" s="106"/>
      <c r="H45" s="108">
        <v>3785.1</v>
      </c>
      <c r="I45" s="106"/>
      <c r="J45" s="108">
        <v>783.6</v>
      </c>
      <c r="K45" s="106"/>
      <c r="L45" s="108">
        <v>6620.49</v>
      </c>
      <c r="M45" s="106"/>
      <c r="N45" s="108">
        <v>2016.45</v>
      </c>
      <c r="O45" s="106"/>
      <c r="P45" s="108">
        <v>714.67</v>
      </c>
      <c r="Q45" s="106"/>
      <c r="R45" s="108">
        <v>4416.24</v>
      </c>
      <c r="S45" s="106"/>
      <c r="T45" s="108">
        <v>788.57</v>
      </c>
      <c r="U45" s="106"/>
      <c r="V45" s="108">
        <v>1508.73</v>
      </c>
    </row>
    <row r="46" ht="16" customHeight="1" spans="1:22">
      <c r="A46" s="104"/>
      <c r="B46" s="106" t="s">
        <v>71</v>
      </c>
      <c r="C46" s="106" t="s">
        <v>88</v>
      </c>
      <c r="D46" s="108">
        <f t="shared" si="0"/>
        <v>2563.21</v>
      </c>
      <c r="E46" s="109">
        <f t="shared" si="2"/>
        <v>4.30000273095064</v>
      </c>
      <c r="F46" s="108">
        <f t="shared" si="1"/>
        <v>11021.81</v>
      </c>
      <c r="G46" s="106">
        <v>470.2</v>
      </c>
      <c r="H46" s="106">
        <v>2021.86</v>
      </c>
      <c r="I46" s="106">
        <v>97.34</v>
      </c>
      <c r="J46" s="106">
        <v>418.56</v>
      </c>
      <c r="K46" s="106">
        <v>822.42</v>
      </c>
      <c r="L46" s="106">
        <v>3536.41</v>
      </c>
      <c r="M46" s="106">
        <v>250.49</v>
      </c>
      <c r="N46" s="106">
        <v>1077.11</v>
      </c>
      <c r="O46" s="106">
        <v>88.78</v>
      </c>
      <c r="P46" s="106">
        <v>381.75</v>
      </c>
      <c r="Q46" s="106">
        <v>548.6</v>
      </c>
      <c r="R46" s="106">
        <v>2358.98</v>
      </c>
      <c r="S46" s="106">
        <v>97.96</v>
      </c>
      <c r="T46" s="106">
        <v>421.23</v>
      </c>
      <c r="U46" s="106">
        <v>187.42</v>
      </c>
      <c r="V46" s="106">
        <v>805.91</v>
      </c>
    </row>
    <row r="47" ht="16" customHeight="1" spans="1:22">
      <c r="A47" s="104"/>
      <c r="B47" s="106" t="s">
        <v>73</v>
      </c>
      <c r="C47" s="106" t="s">
        <v>74</v>
      </c>
      <c r="D47" s="108">
        <f t="shared" si="0"/>
        <v>4806.02</v>
      </c>
      <c r="E47" s="109">
        <f t="shared" si="2"/>
        <v>2</v>
      </c>
      <c r="F47" s="108">
        <f t="shared" si="1"/>
        <v>9612.04</v>
      </c>
      <c r="G47" s="106">
        <v>881.62</v>
      </c>
      <c r="H47" s="106">
        <v>1763.24</v>
      </c>
      <c r="I47" s="106">
        <v>182.52</v>
      </c>
      <c r="J47" s="106">
        <v>365.04</v>
      </c>
      <c r="K47" s="106">
        <v>1542.04</v>
      </c>
      <c r="L47" s="106">
        <v>3084.08</v>
      </c>
      <c r="M47" s="106">
        <v>469.67</v>
      </c>
      <c r="N47" s="106">
        <v>939.34</v>
      </c>
      <c r="O47" s="106">
        <v>166.46</v>
      </c>
      <c r="P47" s="106">
        <v>332.92</v>
      </c>
      <c r="Q47" s="106">
        <v>1028.63</v>
      </c>
      <c r="R47" s="106">
        <v>2057.26</v>
      </c>
      <c r="S47" s="106">
        <v>183.67</v>
      </c>
      <c r="T47" s="106">
        <v>367.34</v>
      </c>
      <c r="U47" s="106">
        <v>351.41</v>
      </c>
      <c r="V47" s="106">
        <v>702.82</v>
      </c>
    </row>
    <row r="48" ht="16" customHeight="1" spans="1:22">
      <c r="A48" s="107" t="s">
        <v>75</v>
      </c>
      <c r="B48" s="108"/>
      <c r="C48" s="108"/>
      <c r="D48" s="108"/>
      <c r="E48" s="109"/>
      <c r="F48" s="108">
        <f t="shared" si="1"/>
        <v>2521590.19</v>
      </c>
      <c r="G48" s="106"/>
      <c r="H48" s="108">
        <v>306860.36</v>
      </c>
      <c r="I48" s="106"/>
      <c r="J48" s="108">
        <v>77019.16</v>
      </c>
      <c r="K48" s="106"/>
      <c r="L48" s="108">
        <v>720544.17</v>
      </c>
      <c r="M48" s="106"/>
      <c r="N48" s="108">
        <v>486766.58</v>
      </c>
      <c r="O48" s="106"/>
      <c r="P48" s="108">
        <v>145139.75</v>
      </c>
      <c r="Q48" s="106"/>
      <c r="R48" s="108">
        <v>368046.03</v>
      </c>
      <c r="S48" s="106"/>
      <c r="T48" s="108">
        <v>130360.98</v>
      </c>
      <c r="U48" s="106"/>
      <c r="V48" s="108">
        <v>286853.16</v>
      </c>
    </row>
  </sheetData>
  <mergeCells count="15">
    <mergeCell ref="A2:V2"/>
    <mergeCell ref="G3:H3"/>
    <mergeCell ref="I3:J3"/>
    <mergeCell ref="K3:L3"/>
    <mergeCell ref="M3:N3"/>
    <mergeCell ref="O3:P3"/>
    <mergeCell ref="Q3:R3"/>
    <mergeCell ref="S3:T3"/>
    <mergeCell ref="U3:V3"/>
    <mergeCell ref="A3:A4"/>
    <mergeCell ref="B3:B4"/>
    <mergeCell ref="C3:C4"/>
    <mergeCell ref="D3:D4"/>
    <mergeCell ref="E3:E4"/>
    <mergeCell ref="F3:F4"/>
  </mergeCells>
  <printOptions horizontalCentered="1"/>
  <pageMargins left="0" right="0" top="0" bottom="0" header="0.298611111111111" footer="0.298611111111111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workbookViewId="0">
      <selection activeCell="G10" sqref="G10"/>
    </sheetView>
  </sheetViews>
  <sheetFormatPr defaultColWidth="7.875" defaultRowHeight="20.1" customHeight="1"/>
  <cols>
    <col min="1" max="1" width="6.25" style="46" customWidth="1"/>
    <col min="2" max="2" width="12.625" style="46" customWidth="1"/>
    <col min="3" max="3" width="24.75" style="46" customWidth="1"/>
    <col min="4" max="4" width="7" style="46" customWidth="1"/>
    <col min="5" max="5" width="10.25" style="46" customWidth="1"/>
    <col min="6" max="6" width="8.75" style="46" customWidth="1"/>
    <col min="7" max="7" width="9.875" style="46" customWidth="1"/>
    <col min="8" max="8" width="9.125" style="46" customWidth="1"/>
    <col min="9" max="9" width="7.5" style="46" customWidth="1"/>
    <col min="10" max="10" width="8.375" style="46" customWidth="1"/>
    <col min="11" max="11" width="8" style="46" customWidth="1"/>
    <col min="12" max="12" width="8.375" style="46" customWidth="1"/>
    <col min="13" max="13" width="10.625" style="46" customWidth="1"/>
    <col min="14" max="14" width="11.625" style="44"/>
    <col min="15" max="16384" width="7.875" style="44"/>
  </cols>
  <sheetData>
    <row r="1" s="44" customFormat="1" customHeight="1" spans="1:13">
      <c r="A1" s="47" t="s">
        <v>89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44" customFormat="1" ht="31" customHeight="1" spans="1:13">
      <c r="A2" s="49" t="s">
        <v>90</v>
      </c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</row>
    <row r="3" s="44" customFormat="1" ht="30" customHeight="1" spans="1:13">
      <c r="A3" s="51" t="s">
        <v>91</v>
      </c>
      <c r="B3" s="52"/>
      <c r="C3" s="52"/>
      <c r="D3" s="52"/>
      <c r="E3" s="51"/>
      <c r="F3" s="51"/>
      <c r="G3" s="51"/>
      <c r="H3" s="51"/>
      <c r="I3" s="51"/>
      <c r="J3" s="51"/>
      <c r="K3" s="51"/>
      <c r="L3" s="51"/>
      <c r="M3" s="51"/>
    </row>
    <row r="4" s="44" customFormat="1" ht="24.95" customHeight="1" spans="1:13">
      <c r="A4" s="53" t="s">
        <v>2</v>
      </c>
      <c r="B4" s="53" t="s">
        <v>92</v>
      </c>
      <c r="C4" s="53" t="s">
        <v>3</v>
      </c>
      <c r="D4" s="53" t="s">
        <v>4</v>
      </c>
      <c r="E4" s="54" t="s">
        <v>93</v>
      </c>
      <c r="F4" s="54"/>
      <c r="G4" s="54"/>
      <c r="H4" s="53" t="s">
        <v>94</v>
      </c>
      <c r="I4" s="53" t="s">
        <v>95</v>
      </c>
      <c r="J4" s="53" t="s">
        <v>96</v>
      </c>
      <c r="K4" s="53" t="s">
        <v>97</v>
      </c>
      <c r="L4" s="53" t="s">
        <v>98</v>
      </c>
      <c r="M4" s="53" t="s">
        <v>6</v>
      </c>
    </row>
    <row r="5" s="44" customFormat="1" ht="24.95" customHeight="1" spans="1:13">
      <c r="A5" s="53"/>
      <c r="B5" s="53"/>
      <c r="C5" s="53"/>
      <c r="D5" s="53"/>
      <c r="E5" s="53" t="s">
        <v>99</v>
      </c>
      <c r="F5" s="53" t="s">
        <v>100</v>
      </c>
      <c r="G5" s="53" t="s">
        <v>7</v>
      </c>
      <c r="H5" s="53"/>
      <c r="I5" s="53"/>
      <c r="J5" s="53"/>
      <c r="K5" s="53"/>
      <c r="L5" s="53"/>
      <c r="M5" s="53"/>
    </row>
    <row r="6" s="45" customFormat="1" ht="24.95" customHeight="1" spans="1:13">
      <c r="A6" s="55" t="s">
        <v>14</v>
      </c>
      <c r="B6" s="55"/>
      <c r="C6" s="55" t="s">
        <v>101</v>
      </c>
      <c r="D6" s="55"/>
      <c r="E6" s="56"/>
      <c r="F6" s="56"/>
      <c r="G6" s="56"/>
      <c r="H6" s="56"/>
      <c r="I6" s="56"/>
      <c r="J6" s="56"/>
      <c r="K6" s="56"/>
      <c r="L6" s="56"/>
      <c r="M6" s="56"/>
    </row>
    <row r="7" s="44" customFormat="1" ht="24.95" customHeight="1" spans="1:13">
      <c r="A7" s="57">
        <v>1</v>
      </c>
      <c r="B7" s="58">
        <v>30070</v>
      </c>
      <c r="C7" s="59" t="s">
        <v>102</v>
      </c>
      <c r="D7" s="60" t="s">
        <v>103</v>
      </c>
      <c r="E7" s="61">
        <f>[1]单价分析表!F376</f>
        <v>5615.31</v>
      </c>
      <c r="F7" s="61">
        <f t="shared" ref="F7:F11" si="0">E7*4/100</f>
        <v>224.6124</v>
      </c>
      <c r="G7" s="61">
        <f t="shared" ref="G7:G10" si="1">SUM(E7:F7)</f>
        <v>5839.9224</v>
      </c>
      <c r="H7" s="61">
        <f t="shared" ref="H7:H11" si="2">G7*5/100</f>
        <v>291.99612</v>
      </c>
      <c r="I7" s="61">
        <f t="shared" ref="I7:I11" si="3">(G7+H7)*3/100</f>
        <v>183.9575556</v>
      </c>
      <c r="J7" s="61">
        <f>[1]单价分析表!F386</f>
        <v>0</v>
      </c>
      <c r="K7" s="61">
        <f>[1]单价分析表!F387</f>
        <v>0</v>
      </c>
      <c r="L7" s="61">
        <f t="shared" ref="L7:L11" si="4">(G7+H7+I7+J7)*9/100</f>
        <v>568.428846804</v>
      </c>
      <c r="M7" s="61">
        <f t="shared" ref="M7:M9" si="5">SUM(G7:L7)</f>
        <v>6884.304922404</v>
      </c>
    </row>
    <row r="8" s="44" customFormat="1" ht="24.95" customHeight="1" spans="1:13">
      <c r="A8" s="57">
        <v>2</v>
      </c>
      <c r="B8" s="58">
        <v>20306</v>
      </c>
      <c r="C8" s="59" t="s">
        <v>19</v>
      </c>
      <c r="D8" s="60" t="s">
        <v>103</v>
      </c>
      <c r="E8" s="61">
        <f>[1]单价分析表!F351</f>
        <v>1025.11</v>
      </c>
      <c r="F8" s="61">
        <f t="shared" si="0"/>
        <v>41.0044</v>
      </c>
      <c r="G8" s="61">
        <f t="shared" si="1"/>
        <v>1066.1144</v>
      </c>
      <c r="H8" s="61">
        <f>G8*6/100</f>
        <v>63.966864</v>
      </c>
      <c r="I8" s="61">
        <f t="shared" si="3"/>
        <v>33.90243792</v>
      </c>
      <c r="J8" s="61">
        <f>[1]单价分析表!F364</f>
        <v>97.09</v>
      </c>
      <c r="K8" s="61">
        <f>[1]单价分析表!F366</f>
        <v>0</v>
      </c>
      <c r="L8" s="61">
        <f t="shared" si="4"/>
        <v>113.4966331728</v>
      </c>
      <c r="M8" s="61">
        <f t="shared" si="5"/>
        <v>1374.5703350928</v>
      </c>
    </row>
    <row r="9" s="44" customFormat="1" ht="24.95" customHeight="1" spans="1:13">
      <c r="A9" s="57">
        <v>3</v>
      </c>
      <c r="B9" s="58">
        <v>10204</v>
      </c>
      <c r="C9" s="59" t="s">
        <v>24</v>
      </c>
      <c r="D9" s="60" t="s">
        <v>103</v>
      </c>
      <c r="E9" s="61">
        <f>[1]单价分析表!F444</f>
        <v>184.63</v>
      </c>
      <c r="F9" s="61">
        <f>[1]单价分析表!F452</f>
        <v>7.39</v>
      </c>
      <c r="G9" s="61">
        <f t="shared" si="1"/>
        <v>192.02</v>
      </c>
      <c r="H9" s="61">
        <f t="shared" si="2"/>
        <v>9.601</v>
      </c>
      <c r="I9" s="61">
        <f t="shared" si="3"/>
        <v>6.04863</v>
      </c>
      <c r="J9" s="61">
        <f>[1]单价分析表!F455</f>
        <v>16.2</v>
      </c>
      <c r="K9" s="61">
        <v>0</v>
      </c>
      <c r="L9" s="61">
        <f t="shared" si="4"/>
        <v>20.1482667</v>
      </c>
      <c r="M9" s="61">
        <f t="shared" si="5"/>
        <v>244.0178967</v>
      </c>
    </row>
    <row r="10" s="44" customFormat="1" ht="24.95" customHeight="1" spans="1:13">
      <c r="A10" s="57">
        <v>4</v>
      </c>
      <c r="B10" s="62">
        <v>10334</v>
      </c>
      <c r="C10" s="63" t="s">
        <v>25</v>
      </c>
      <c r="D10" s="57" t="s">
        <v>103</v>
      </c>
      <c r="E10" s="64">
        <f>[1]单价分析表!F214</f>
        <v>1366.75</v>
      </c>
      <c r="F10" s="64">
        <f t="shared" si="0"/>
        <v>54.67</v>
      </c>
      <c r="G10" s="64">
        <f t="shared" si="1"/>
        <v>1421.42</v>
      </c>
      <c r="H10" s="64">
        <f t="shared" si="2"/>
        <v>71.071</v>
      </c>
      <c r="I10" s="64">
        <f t="shared" si="3"/>
        <v>44.77473</v>
      </c>
      <c r="J10" s="64">
        <v>0</v>
      </c>
      <c r="K10" s="64">
        <v>0</v>
      </c>
      <c r="L10" s="61">
        <f t="shared" si="4"/>
        <v>138.3539157</v>
      </c>
      <c r="M10" s="64">
        <f t="shared" ref="M10:M14" si="6">G10+H10+I10+J10+K10+L10</f>
        <v>1675.6196457</v>
      </c>
    </row>
    <row r="11" s="44" customFormat="1" ht="24.95" customHeight="1" spans="1:13">
      <c r="A11" s="57">
        <v>5</v>
      </c>
      <c r="B11" s="62">
        <v>10322</v>
      </c>
      <c r="C11" s="63" t="s">
        <v>23</v>
      </c>
      <c r="D11" s="57" t="s">
        <v>103</v>
      </c>
      <c r="E11" s="64">
        <f>[1]单价分析表!F191</f>
        <v>376.2</v>
      </c>
      <c r="F11" s="64">
        <f t="shared" si="0"/>
        <v>15.048</v>
      </c>
      <c r="G11" s="64">
        <f t="shared" ref="G11:G14" si="7">E11+F11</f>
        <v>391.248</v>
      </c>
      <c r="H11" s="64">
        <f t="shared" si="2"/>
        <v>19.5624</v>
      </c>
      <c r="I11" s="64">
        <f t="shared" si="3"/>
        <v>12.324312</v>
      </c>
      <c r="J11" s="64">
        <f>[1]单价分析表!F202</f>
        <v>48.58</v>
      </c>
      <c r="K11" s="64">
        <v>0</v>
      </c>
      <c r="L11" s="61">
        <f t="shared" si="4"/>
        <v>42.45432408</v>
      </c>
      <c r="M11" s="64">
        <f t="shared" si="6"/>
        <v>514.16903608</v>
      </c>
    </row>
    <row r="12" s="44" customFormat="1" ht="24.95" customHeight="1" spans="1:13">
      <c r="A12" s="57">
        <v>6</v>
      </c>
      <c r="B12" s="62">
        <v>10322</v>
      </c>
      <c r="C12" s="53" t="s">
        <v>26</v>
      </c>
      <c r="D12" s="57" t="s">
        <v>103</v>
      </c>
      <c r="E12" s="64">
        <f t="shared" ref="E12:M12" si="8">E11</f>
        <v>376.2</v>
      </c>
      <c r="F12" s="64">
        <f t="shared" si="8"/>
        <v>15.048</v>
      </c>
      <c r="G12" s="64">
        <f t="shared" si="8"/>
        <v>391.248</v>
      </c>
      <c r="H12" s="64">
        <f t="shared" si="8"/>
        <v>19.5624</v>
      </c>
      <c r="I12" s="64">
        <f t="shared" si="8"/>
        <v>12.324312</v>
      </c>
      <c r="J12" s="64">
        <f t="shared" si="8"/>
        <v>48.58</v>
      </c>
      <c r="K12" s="64">
        <f t="shared" si="8"/>
        <v>0</v>
      </c>
      <c r="L12" s="64">
        <f t="shared" si="8"/>
        <v>42.45432408</v>
      </c>
      <c r="M12" s="64">
        <f t="shared" si="8"/>
        <v>514.16903608</v>
      </c>
    </row>
    <row r="13" s="44" customFormat="1" ht="24.95" customHeight="1" spans="1:13">
      <c r="A13" s="57">
        <v>7</v>
      </c>
      <c r="B13" s="65">
        <v>10347</v>
      </c>
      <c r="C13" s="66" t="s">
        <v>104</v>
      </c>
      <c r="D13" s="65" t="s">
        <v>105</v>
      </c>
      <c r="E13" s="67">
        <f>[1]单价分析表!F237</f>
        <v>924.77</v>
      </c>
      <c r="F13" s="67">
        <f t="shared" ref="F13:F15" si="9">E13*4/100</f>
        <v>36.9908</v>
      </c>
      <c r="G13" s="67">
        <f t="shared" si="7"/>
        <v>961.7608</v>
      </c>
      <c r="H13" s="67">
        <f t="shared" ref="H13:H15" si="10">G13*5/100</f>
        <v>48.08804</v>
      </c>
      <c r="I13" s="67">
        <f t="shared" ref="I13:I15" si="11">(G13+H13)*3/100</f>
        <v>30.2954652</v>
      </c>
      <c r="J13" s="67">
        <v>0</v>
      </c>
      <c r="K13" s="67">
        <v>0</v>
      </c>
      <c r="L13" s="61">
        <f t="shared" ref="L13:L15" si="12">(G13+H13+I13+J13)*9/100</f>
        <v>93.612987468</v>
      </c>
      <c r="M13" s="67">
        <f t="shared" si="6"/>
        <v>1133.757292668</v>
      </c>
    </row>
    <row r="14" s="44" customFormat="1" ht="24.95" customHeight="1" spans="1:13">
      <c r="A14" s="57">
        <v>8</v>
      </c>
      <c r="B14" s="65">
        <v>10361</v>
      </c>
      <c r="C14" s="66" t="s">
        <v>106</v>
      </c>
      <c r="D14" s="65" t="s">
        <v>105</v>
      </c>
      <c r="E14" s="67">
        <f>[1]单价分析表!F254</f>
        <v>363.93</v>
      </c>
      <c r="F14" s="67">
        <f t="shared" si="9"/>
        <v>14.5572</v>
      </c>
      <c r="G14" s="67">
        <f t="shared" si="7"/>
        <v>378.4872</v>
      </c>
      <c r="H14" s="67">
        <f t="shared" si="10"/>
        <v>18.92436</v>
      </c>
      <c r="I14" s="67">
        <f t="shared" si="11"/>
        <v>11.9223468</v>
      </c>
      <c r="J14" s="67">
        <f>[1]单价分析表!F265</f>
        <v>34.65</v>
      </c>
      <c r="K14" s="67">
        <v>0</v>
      </c>
      <c r="L14" s="61">
        <f t="shared" si="12"/>
        <v>39.958551612</v>
      </c>
      <c r="M14" s="67">
        <f t="shared" si="6"/>
        <v>483.942458412</v>
      </c>
    </row>
    <row r="15" s="44" customFormat="1" ht="24.95" customHeight="1" spans="1:13">
      <c r="A15" s="53">
        <v>9</v>
      </c>
      <c r="B15" s="68">
        <v>90030</v>
      </c>
      <c r="C15" s="69" t="s">
        <v>107</v>
      </c>
      <c r="D15" s="70" t="s">
        <v>108</v>
      </c>
      <c r="E15" s="71">
        <v>81.97</v>
      </c>
      <c r="F15" s="61">
        <v>3.2788</v>
      </c>
      <c r="G15" s="61">
        <v>85.2488</v>
      </c>
      <c r="H15" s="61">
        <v>4.26244</v>
      </c>
      <c r="I15" s="61">
        <v>2.6853372</v>
      </c>
      <c r="J15" s="71">
        <v>900</v>
      </c>
      <c r="K15" s="71">
        <v>0</v>
      </c>
      <c r="L15" s="61">
        <v>89.297691948</v>
      </c>
      <c r="M15" s="61">
        <v>1081.494269148</v>
      </c>
    </row>
    <row r="16" s="44" customFormat="1" ht="24.95" customHeight="1" spans="1:13">
      <c r="A16" s="53">
        <v>10</v>
      </c>
      <c r="B16" s="68">
        <v>10230</v>
      </c>
      <c r="C16" s="69" t="s">
        <v>109</v>
      </c>
      <c r="D16" s="70" t="s">
        <v>52</v>
      </c>
      <c r="E16" s="71">
        <v>717.7</v>
      </c>
      <c r="F16" s="61">
        <v>28.708</v>
      </c>
      <c r="G16" s="61">
        <v>746.408</v>
      </c>
      <c r="H16" s="61">
        <v>37.3204</v>
      </c>
      <c r="I16" s="61">
        <v>23.511852</v>
      </c>
      <c r="J16" s="71">
        <v>77.34</v>
      </c>
      <c r="K16" s="71">
        <v>0</v>
      </c>
      <c r="L16" s="61">
        <v>79.61222268</v>
      </c>
      <c r="M16" s="61">
        <v>964.19247468</v>
      </c>
    </row>
    <row r="17" s="45" customFormat="1" ht="24.95" customHeight="1" spans="1:13">
      <c r="A17" s="55" t="s">
        <v>29</v>
      </c>
      <c r="B17" s="72"/>
      <c r="C17" s="55" t="s">
        <v>30</v>
      </c>
      <c r="D17" s="73"/>
      <c r="E17" s="74"/>
      <c r="F17" s="61"/>
      <c r="G17" s="61"/>
      <c r="H17" s="61"/>
      <c r="I17" s="61"/>
      <c r="J17" s="74"/>
      <c r="K17" s="74"/>
      <c r="L17" s="61"/>
      <c r="M17" s="61"/>
    </row>
    <row r="18" s="44" customFormat="1" ht="24.95" customHeight="1" spans="1:13">
      <c r="A18" s="53">
        <v>1</v>
      </c>
      <c r="B18" s="54">
        <v>10311</v>
      </c>
      <c r="C18" s="75" t="s">
        <v>110</v>
      </c>
      <c r="D18" s="76" t="s">
        <v>103</v>
      </c>
      <c r="E18" s="61">
        <f>[1]单价分析表!F7</f>
        <v>148.54</v>
      </c>
      <c r="F18" s="61">
        <f>[1]单价分析表!F14</f>
        <v>5.94</v>
      </c>
      <c r="G18" s="61">
        <f t="shared" ref="G18:G23" si="13">SUM(E18:F18)</f>
        <v>154.48</v>
      </c>
      <c r="H18" s="61">
        <f t="shared" ref="H17:H23" si="14">G18*5/100</f>
        <v>7.724</v>
      </c>
      <c r="I18" s="61">
        <f t="shared" ref="I17:I23" si="15">(G18+H18)*3/100</f>
        <v>4.86612</v>
      </c>
      <c r="J18" s="61">
        <f>[1]单价分析表!F17</f>
        <v>16.5</v>
      </c>
      <c r="K18" s="61">
        <v>0</v>
      </c>
      <c r="L18" s="61">
        <f t="shared" ref="L17:L23" si="16">(G18+H18+I18+J18)*9/100</f>
        <v>16.5213108</v>
      </c>
      <c r="M18" s="61">
        <f t="shared" ref="M18:M23" si="17">SUM(G18:L18)</f>
        <v>200.0914308</v>
      </c>
    </row>
    <row r="19" s="44" customFormat="1" ht="24.95" customHeight="1" spans="1:13">
      <c r="A19" s="53"/>
      <c r="B19" s="54">
        <v>10312</v>
      </c>
      <c r="C19" s="75" t="s">
        <v>111</v>
      </c>
      <c r="D19" s="76" t="s">
        <v>103</v>
      </c>
      <c r="E19" s="61">
        <f>[1]单价分析表!F30</f>
        <v>189.09</v>
      </c>
      <c r="F19" s="61">
        <f>[1]单价分析表!F37</f>
        <v>7.56</v>
      </c>
      <c r="G19" s="61">
        <f t="shared" si="13"/>
        <v>196.65</v>
      </c>
      <c r="H19" s="61">
        <f t="shared" si="14"/>
        <v>9.8325</v>
      </c>
      <c r="I19" s="61">
        <f t="shared" si="15"/>
        <v>6.194475</v>
      </c>
      <c r="J19" s="61">
        <f>[1]单价分析表!F40</f>
        <v>21.31</v>
      </c>
      <c r="K19" s="61">
        <v>0</v>
      </c>
      <c r="L19" s="61">
        <f t="shared" si="16"/>
        <v>21.05882775</v>
      </c>
      <c r="M19" s="61">
        <f t="shared" si="17"/>
        <v>255.04580275</v>
      </c>
    </row>
    <row r="20" s="44" customFormat="1" ht="24.95" customHeight="1" spans="1:13">
      <c r="A20" s="53"/>
      <c r="B20" s="54">
        <v>10313</v>
      </c>
      <c r="C20" s="53" t="s">
        <v>112</v>
      </c>
      <c r="D20" s="60" t="s">
        <v>103</v>
      </c>
      <c r="E20" s="61">
        <f>[1]单价分析表!F51</f>
        <v>252.05</v>
      </c>
      <c r="F20" s="61">
        <f>[1]单价分析表!F58</f>
        <v>10.08</v>
      </c>
      <c r="G20" s="61">
        <f>F20+E20</f>
        <v>262.13</v>
      </c>
      <c r="H20" s="61">
        <f t="shared" si="14"/>
        <v>13.1065</v>
      </c>
      <c r="I20" s="61">
        <f t="shared" si="15"/>
        <v>8.257095</v>
      </c>
      <c r="J20" s="61">
        <f>[1]单价分析表!F61</f>
        <v>28.19</v>
      </c>
      <c r="K20" s="61">
        <v>0</v>
      </c>
      <c r="L20" s="61">
        <f t="shared" si="16"/>
        <v>28.05152355</v>
      </c>
      <c r="M20" s="61">
        <f>[1]单价分析表!F65</f>
        <v>339.74</v>
      </c>
    </row>
    <row r="21" s="44" customFormat="1" ht="24.95" customHeight="1" spans="1:13">
      <c r="A21" s="53"/>
      <c r="B21" s="54">
        <v>10314</v>
      </c>
      <c r="C21" s="53" t="s">
        <v>113</v>
      </c>
      <c r="D21" s="60" t="s">
        <v>103</v>
      </c>
      <c r="E21" s="61">
        <f>[1]单价分析表!F73</f>
        <v>304.7</v>
      </c>
      <c r="F21" s="61">
        <f>[1]单价分析表!F80</f>
        <v>12.19</v>
      </c>
      <c r="G21" s="61">
        <f>E21+F21</f>
        <v>316.89</v>
      </c>
      <c r="H21" s="61">
        <f t="shared" si="14"/>
        <v>15.8445</v>
      </c>
      <c r="I21" s="61">
        <f t="shared" si="15"/>
        <v>9.982035</v>
      </c>
      <c r="J21" s="61">
        <f>[1]单价分析表!F83</f>
        <v>34.38</v>
      </c>
      <c r="K21" s="61">
        <v>0</v>
      </c>
      <c r="L21" s="61">
        <f t="shared" si="16"/>
        <v>33.93868815</v>
      </c>
      <c r="M21" s="61">
        <f>[1]单价分析表!F87</f>
        <v>411.03</v>
      </c>
    </row>
    <row r="22" s="44" customFormat="1" ht="24.95" customHeight="1" spans="1:13">
      <c r="A22" s="53">
        <v>2</v>
      </c>
      <c r="B22" s="54">
        <v>10230</v>
      </c>
      <c r="C22" s="53" t="s">
        <v>109</v>
      </c>
      <c r="D22" s="60" t="s">
        <v>103</v>
      </c>
      <c r="E22" s="61">
        <f>[1]单价分析表!F96</f>
        <v>717.7</v>
      </c>
      <c r="F22" s="61">
        <f t="shared" ref="F22:F26" si="18">E22*4/100</f>
        <v>28.708</v>
      </c>
      <c r="G22" s="61">
        <f t="shared" si="13"/>
        <v>746.408</v>
      </c>
      <c r="H22" s="61">
        <f t="shared" si="14"/>
        <v>37.3204</v>
      </c>
      <c r="I22" s="61">
        <f t="shared" si="15"/>
        <v>23.511852</v>
      </c>
      <c r="J22" s="61">
        <f>[1]单价分析表!F108</f>
        <v>77.34</v>
      </c>
      <c r="K22" s="61">
        <f>[1]单价分析表!F110</f>
        <v>0</v>
      </c>
      <c r="L22" s="61">
        <f t="shared" si="16"/>
        <v>79.61222268</v>
      </c>
      <c r="M22" s="61">
        <f t="shared" si="17"/>
        <v>964.19247468</v>
      </c>
    </row>
    <row r="23" s="44" customFormat="1" ht="24.95" customHeight="1" spans="1:13">
      <c r="A23" s="53">
        <v>3</v>
      </c>
      <c r="B23" s="54">
        <v>10231</v>
      </c>
      <c r="C23" s="53" t="s">
        <v>114</v>
      </c>
      <c r="D23" s="60" t="s">
        <v>103</v>
      </c>
      <c r="E23" s="61">
        <f>[1]单价分析表!F120</f>
        <v>830.84</v>
      </c>
      <c r="F23" s="61">
        <f t="shared" si="18"/>
        <v>33.2336</v>
      </c>
      <c r="G23" s="61">
        <f t="shared" si="13"/>
        <v>864.0736</v>
      </c>
      <c r="H23" s="61">
        <f t="shared" si="14"/>
        <v>43.20368</v>
      </c>
      <c r="I23" s="61">
        <f t="shared" si="15"/>
        <v>27.2183184</v>
      </c>
      <c r="J23" s="61">
        <f>[1]单价分析表!F132</f>
        <v>89.68</v>
      </c>
      <c r="K23" s="61">
        <v>0</v>
      </c>
      <c r="L23" s="61">
        <f t="shared" si="16"/>
        <v>92.175803856</v>
      </c>
      <c r="M23" s="61">
        <f t="shared" si="17"/>
        <v>1116.351402256</v>
      </c>
    </row>
    <row r="24" s="44" customFormat="1" ht="24.95" customHeight="1" spans="1:13">
      <c r="A24" s="53">
        <v>4</v>
      </c>
      <c r="B24" s="77"/>
      <c r="C24" s="78" t="s">
        <v>38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="44" customFormat="1" ht="24.95" customHeight="1" spans="1:13">
      <c r="A25" s="53"/>
      <c r="B25" s="54">
        <v>10042</v>
      </c>
      <c r="C25" s="53" t="str">
        <f>[1]工程施工费单价汇总!C22</f>
        <v>埂坎修筑</v>
      </c>
      <c r="D25" s="60" t="s">
        <v>103</v>
      </c>
      <c r="E25" s="61">
        <f>[1]单价分析表!F398</f>
        <v>2157.89</v>
      </c>
      <c r="F25" s="61">
        <f t="shared" si="18"/>
        <v>86.3156</v>
      </c>
      <c r="G25" s="61">
        <f t="shared" ref="G25:G31" si="19">SUM(E25:F25)</f>
        <v>2244.2056</v>
      </c>
      <c r="H25" s="61">
        <f t="shared" ref="H25:H31" si="20">G25*5/100</f>
        <v>112.21028</v>
      </c>
      <c r="I25" s="61">
        <f t="shared" ref="I25:I31" si="21">(G25+H25)*3/100</f>
        <v>70.6924764</v>
      </c>
      <c r="J25" s="61">
        <f>[1]单价分析表!F409</f>
        <v>0</v>
      </c>
      <c r="K25" s="61">
        <f>[1]单价分析表!F410</f>
        <v>0</v>
      </c>
      <c r="L25" s="61">
        <f t="shared" ref="L25:L31" si="22">(G25+H25+I25+J25)*9/100</f>
        <v>218.439752076</v>
      </c>
      <c r="M25" s="61">
        <f>SUM(G25:L25)</f>
        <v>2645.548108476</v>
      </c>
    </row>
    <row r="26" s="44" customFormat="1" ht="24.95" customHeight="1" spans="1:13">
      <c r="A26" s="53"/>
      <c r="B26" s="57" t="s">
        <v>115</v>
      </c>
      <c r="C26" s="53" t="s">
        <v>40</v>
      </c>
      <c r="D26" s="60" t="s">
        <v>103</v>
      </c>
      <c r="E26" s="61">
        <f>[1]单价分析表!F535</f>
        <v>359.72</v>
      </c>
      <c r="F26" s="61">
        <f t="shared" si="18"/>
        <v>14.3888</v>
      </c>
      <c r="G26" s="61">
        <f t="shared" si="19"/>
        <v>374.1088</v>
      </c>
      <c r="H26" s="61">
        <f t="shared" si="20"/>
        <v>18.70544</v>
      </c>
      <c r="I26" s="61">
        <f t="shared" si="21"/>
        <v>11.7844272</v>
      </c>
      <c r="J26" s="61">
        <f>[1]单价分析表!F547</f>
        <v>19.94</v>
      </c>
      <c r="K26" s="61">
        <v>0</v>
      </c>
      <c r="L26" s="61">
        <f t="shared" si="22"/>
        <v>38.208480048</v>
      </c>
      <c r="M26" s="61">
        <f>SUM(G26:L26)</f>
        <v>462.747147248</v>
      </c>
    </row>
    <row r="27" s="44" customFormat="1" ht="24.95" customHeight="1" spans="1:13">
      <c r="A27" s="55" t="s">
        <v>41</v>
      </c>
      <c r="B27" s="80"/>
      <c r="C27" s="81" t="s">
        <v>50</v>
      </c>
      <c r="D27" s="70"/>
      <c r="E27" s="71"/>
      <c r="F27" s="61"/>
      <c r="G27" s="61"/>
      <c r="H27" s="61"/>
      <c r="I27" s="61"/>
      <c r="J27" s="71"/>
      <c r="K27" s="71"/>
      <c r="L27" s="61"/>
      <c r="M27" s="61"/>
    </row>
    <row r="28" s="44" customFormat="1" customHeight="1" spans="1:13">
      <c r="A28" s="54">
        <v>1</v>
      </c>
      <c r="B28" s="62">
        <v>10334</v>
      </c>
      <c r="C28" s="63" t="s">
        <v>51</v>
      </c>
      <c r="D28" s="57" t="s">
        <v>103</v>
      </c>
      <c r="E28" s="61">
        <f>[1]单价分析表!F214</f>
        <v>1366.75</v>
      </c>
      <c r="F28" s="61">
        <f>[1]单价分析表!F222</f>
        <v>54.67</v>
      </c>
      <c r="G28" s="61">
        <f>[1]单价分析表!F213</f>
        <v>1421.42</v>
      </c>
      <c r="H28" s="61">
        <f>[1]单价分析表!F223</f>
        <v>71.07</v>
      </c>
      <c r="I28" s="61">
        <f>[1]单价分析表!F224</f>
        <v>44.77</v>
      </c>
      <c r="J28" s="61">
        <v>0</v>
      </c>
      <c r="K28" s="61">
        <v>0</v>
      </c>
      <c r="L28" s="61">
        <f t="shared" si="22"/>
        <v>138.3534</v>
      </c>
      <c r="M28" s="61">
        <f t="shared" ref="M28:M30" si="23">G28+H28+I28+J28+K28+L28</f>
        <v>1675.6134</v>
      </c>
    </row>
    <row r="29" s="44" customFormat="1" ht="24.95" customHeight="1" spans="1:13">
      <c r="A29" s="53">
        <v>1</v>
      </c>
      <c r="B29" s="65">
        <v>90007</v>
      </c>
      <c r="C29" s="66" t="s">
        <v>116</v>
      </c>
      <c r="D29" s="65" t="s">
        <v>117</v>
      </c>
      <c r="E29" s="67">
        <f>[1]单价分析表!F279</f>
        <v>653.91</v>
      </c>
      <c r="F29" s="67">
        <f t="shared" ref="F29:F31" si="24">E29*4/100</f>
        <v>26.1564</v>
      </c>
      <c r="G29" s="67">
        <f t="shared" si="19"/>
        <v>680.0664</v>
      </c>
      <c r="H29" s="67">
        <f t="shared" si="20"/>
        <v>34.00332</v>
      </c>
      <c r="I29" s="67">
        <f t="shared" si="21"/>
        <v>21.4220916</v>
      </c>
      <c r="J29" s="67">
        <f>[1]单价分析表!F290</f>
        <v>2550</v>
      </c>
      <c r="K29" s="67">
        <v>0</v>
      </c>
      <c r="L29" s="61">
        <f t="shared" si="22"/>
        <v>295.694263044</v>
      </c>
      <c r="M29" s="67">
        <f t="shared" si="23"/>
        <v>3581.186074644</v>
      </c>
    </row>
    <row r="30" s="44" customFormat="1" ht="24.95" customHeight="1" spans="1:13">
      <c r="A30" s="53">
        <v>2</v>
      </c>
      <c r="B30" s="65">
        <v>90013</v>
      </c>
      <c r="C30" s="69" t="s">
        <v>118</v>
      </c>
      <c r="D30" s="60" t="s">
        <v>119</v>
      </c>
      <c r="E30" s="71">
        <f>[1]单价分析表!F303</f>
        <v>584.93</v>
      </c>
      <c r="F30" s="67">
        <f t="shared" si="24"/>
        <v>23.3972</v>
      </c>
      <c r="G30" s="67">
        <f t="shared" si="19"/>
        <v>608.3272</v>
      </c>
      <c r="H30" s="67">
        <f t="shared" si="20"/>
        <v>30.41636</v>
      </c>
      <c r="I30" s="67">
        <f t="shared" si="21"/>
        <v>19.1623068</v>
      </c>
      <c r="J30" s="71">
        <f>[1]单价分析表!F314</f>
        <v>0</v>
      </c>
      <c r="K30" s="71">
        <v>0</v>
      </c>
      <c r="L30" s="61">
        <f t="shared" si="22"/>
        <v>59.211528012</v>
      </c>
      <c r="M30" s="67">
        <f t="shared" si="23"/>
        <v>717.117394812</v>
      </c>
    </row>
    <row r="31" s="44" customFormat="1" ht="24.95" customHeight="1" spans="1:13">
      <c r="A31" s="53">
        <v>3</v>
      </c>
      <c r="B31" s="68">
        <v>90030</v>
      </c>
      <c r="C31" s="69" t="s">
        <v>107</v>
      </c>
      <c r="D31" s="70" t="s">
        <v>108</v>
      </c>
      <c r="E31" s="71">
        <f>[1]单价分析表!F330</f>
        <v>81.97</v>
      </c>
      <c r="F31" s="61">
        <f t="shared" si="24"/>
        <v>3.2788</v>
      </c>
      <c r="G31" s="61">
        <f t="shared" si="19"/>
        <v>85.2488</v>
      </c>
      <c r="H31" s="61">
        <f t="shared" si="20"/>
        <v>4.26244</v>
      </c>
      <c r="I31" s="61">
        <f t="shared" si="21"/>
        <v>2.6853372</v>
      </c>
      <c r="J31" s="71">
        <f>[1]单价分析表!F338</f>
        <v>900</v>
      </c>
      <c r="K31" s="71">
        <v>0</v>
      </c>
      <c r="L31" s="61">
        <f t="shared" si="22"/>
        <v>89.297691948</v>
      </c>
      <c r="M31" s="61">
        <f t="shared" ref="M31:M35" si="25">SUM(G31:L31)</f>
        <v>1081.494269148</v>
      </c>
    </row>
    <row r="32" s="45" customFormat="1" ht="24.95" customHeight="1" spans="1:13">
      <c r="A32" s="55" t="s">
        <v>49</v>
      </c>
      <c r="B32" s="72"/>
      <c r="C32" s="55" t="s">
        <v>57</v>
      </c>
      <c r="D32" s="82"/>
      <c r="E32" s="74"/>
      <c r="F32" s="74"/>
      <c r="G32" s="74"/>
      <c r="H32" s="74"/>
      <c r="I32" s="74"/>
      <c r="J32" s="74"/>
      <c r="K32" s="74"/>
      <c r="L32" s="61"/>
      <c r="M32" s="74"/>
    </row>
    <row r="33" s="44" customFormat="1" ht="24.95" customHeight="1" spans="1:13">
      <c r="A33" s="57">
        <v>1</v>
      </c>
      <c r="B33" s="54"/>
      <c r="C33" s="53" t="s">
        <v>58</v>
      </c>
      <c r="D33" s="83"/>
      <c r="E33" s="61"/>
      <c r="F33" s="61"/>
      <c r="G33" s="61"/>
      <c r="H33" s="61"/>
      <c r="I33" s="61"/>
      <c r="J33" s="61"/>
      <c r="K33" s="61"/>
      <c r="L33" s="61"/>
      <c r="M33" s="61"/>
    </row>
    <row r="34" s="44" customFormat="1" ht="24.95" customHeight="1" spans="1:13">
      <c r="A34" s="57"/>
      <c r="B34" s="60" t="s">
        <v>120</v>
      </c>
      <c r="C34" s="59" t="s">
        <v>59</v>
      </c>
      <c r="D34" s="60" t="s">
        <v>121</v>
      </c>
      <c r="E34" s="61">
        <f>[1]单价分析表!F145</f>
        <v>1060.91</v>
      </c>
      <c r="F34" s="61">
        <f>E34*4/100</f>
        <v>42.4364</v>
      </c>
      <c r="G34" s="61">
        <f>SUM(E34:F34)</f>
        <v>1103.3464</v>
      </c>
      <c r="H34" s="61">
        <f>G34*5/100</f>
        <v>55.16732</v>
      </c>
      <c r="I34" s="61">
        <f>(G34+H34)*3/100</f>
        <v>34.7554116</v>
      </c>
      <c r="J34" s="61">
        <f>[1]单价分析表!F157</f>
        <v>103</v>
      </c>
      <c r="K34" s="61">
        <f>[1]单价分析表!F159</f>
        <v>0</v>
      </c>
      <c r="L34" s="61">
        <f t="shared" ref="L34:L40" si="26">(G34+H34+I34+J34)*9/100</f>
        <v>116.664221844</v>
      </c>
      <c r="M34" s="61">
        <f t="shared" si="25"/>
        <v>1412.933353444</v>
      </c>
    </row>
    <row r="35" s="44" customFormat="1" ht="24.95" customHeight="1" spans="1:13">
      <c r="A35" s="57"/>
      <c r="B35" s="84">
        <v>80001</v>
      </c>
      <c r="C35" s="85" t="s">
        <v>122</v>
      </c>
      <c r="D35" s="86" t="s">
        <v>121</v>
      </c>
      <c r="E35" s="87">
        <f>[1]单价分析表!F254</f>
        <v>363.93</v>
      </c>
      <c r="F35" s="61">
        <f>E35*4/100</f>
        <v>14.5572</v>
      </c>
      <c r="G35" s="61">
        <f>SUM(E35:F35)</f>
        <v>378.4872</v>
      </c>
      <c r="H35" s="61">
        <f>G35*5/100</f>
        <v>18.92436</v>
      </c>
      <c r="I35" s="61">
        <f>(G35+H35)*3/100</f>
        <v>11.9223468</v>
      </c>
      <c r="J35" s="61">
        <f>[1]单价分析表!F266</f>
        <v>34.65</v>
      </c>
      <c r="K35" s="87">
        <v>0</v>
      </c>
      <c r="L35" s="61">
        <f t="shared" si="26"/>
        <v>39.958551612</v>
      </c>
      <c r="M35" s="61">
        <f t="shared" si="25"/>
        <v>483.942458412</v>
      </c>
    </row>
    <row r="36" s="44" customFormat="1" ht="24.95" customHeight="1" spans="1:13">
      <c r="A36" s="55" t="s">
        <v>56</v>
      </c>
      <c r="B36" s="88"/>
      <c r="C36" s="55" t="s">
        <v>123</v>
      </c>
      <c r="D36" s="82"/>
      <c r="E36" s="89"/>
      <c r="F36" s="64"/>
      <c r="G36" s="64"/>
      <c r="H36" s="64"/>
      <c r="I36" s="64"/>
      <c r="J36" s="64"/>
      <c r="K36" s="64"/>
      <c r="L36" s="64"/>
      <c r="M36" s="64"/>
    </row>
    <row r="37" s="44" customFormat="1" ht="24.95" customHeight="1" spans="1:13">
      <c r="A37" s="90">
        <v>1</v>
      </c>
      <c r="B37" s="90"/>
      <c r="C37" s="91" t="s">
        <v>124</v>
      </c>
      <c r="D37" s="82"/>
      <c r="E37" s="89"/>
      <c r="F37" s="89"/>
      <c r="G37" s="89"/>
      <c r="H37" s="89"/>
      <c r="I37" s="89"/>
      <c r="J37" s="89"/>
      <c r="K37" s="89"/>
      <c r="L37" s="64"/>
      <c r="M37" s="64"/>
    </row>
    <row r="38" s="45" customFormat="1" ht="24.95" customHeight="1" spans="1:13">
      <c r="A38" s="57"/>
      <c r="B38" s="57">
        <v>10364</v>
      </c>
      <c r="C38" s="53" t="s">
        <v>43</v>
      </c>
      <c r="D38" s="57" t="s">
        <v>103</v>
      </c>
      <c r="E38" s="64">
        <f>[1]单价分析表!F557</f>
        <v>448.28</v>
      </c>
      <c r="F38" s="64">
        <f>[1]单价分析表!F565</f>
        <v>17.93</v>
      </c>
      <c r="G38" s="64">
        <f>[1]单价分析表!F556</f>
        <v>328.08</v>
      </c>
      <c r="H38" s="64">
        <f>[1]单价分析表!F566</f>
        <v>16.4</v>
      </c>
      <c r="I38" s="64">
        <f>[1]单价分析表!F567</f>
        <v>10.33</v>
      </c>
      <c r="J38" s="64">
        <f>[1]单价分析表!F568</f>
        <v>22.06</v>
      </c>
      <c r="K38" s="64">
        <v>0</v>
      </c>
      <c r="L38" s="61">
        <f t="shared" si="26"/>
        <v>33.9183</v>
      </c>
      <c r="M38" s="64">
        <f t="shared" ref="M38:M40" si="27">G38+H38+I38+J38+K38+L38</f>
        <v>410.7883</v>
      </c>
    </row>
    <row r="39" s="44" customFormat="1" ht="24.95" customHeight="1" spans="1:13">
      <c r="A39" s="57"/>
      <c r="B39" s="57">
        <v>10334</v>
      </c>
      <c r="C39" s="53" t="s">
        <v>125</v>
      </c>
      <c r="D39" s="57" t="s">
        <v>103</v>
      </c>
      <c r="E39" s="64">
        <f>[1]单价分析表!F214</f>
        <v>1366.75</v>
      </c>
      <c r="F39" s="64">
        <f>[1]单价分析表!F222</f>
        <v>54.67</v>
      </c>
      <c r="G39" s="64">
        <f>[1]单价分析表!F213</f>
        <v>1421.42</v>
      </c>
      <c r="H39" s="64">
        <f>[1]单价分析表!F223</f>
        <v>71.07</v>
      </c>
      <c r="I39" s="64">
        <f>[1]单价分析表!F224</f>
        <v>44.77</v>
      </c>
      <c r="J39" s="64">
        <v>0</v>
      </c>
      <c r="K39" s="64">
        <v>0</v>
      </c>
      <c r="L39" s="61">
        <f t="shared" si="26"/>
        <v>138.3534</v>
      </c>
      <c r="M39" s="64">
        <f t="shared" si="27"/>
        <v>1675.6134</v>
      </c>
    </row>
    <row r="40" s="44" customFormat="1" customHeight="1" spans="1:13">
      <c r="A40" s="57"/>
      <c r="B40" s="62">
        <v>40203</v>
      </c>
      <c r="C40" s="53" t="s">
        <v>45</v>
      </c>
      <c r="D40" s="57" t="s">
        <v>126</v>
      </c>
      <c r="E40" s="64">
        <f>[1]单价分析表!F599</f>
        <v>1305.36</v>
      </c>
      <c r="F40" s="64">
        <f>[1]单价分析表!F610</f>
        <v>65.27</v>
      </c>
      <c r="G40" s="64">
        <f>[1]单价分析表!F598</f>
        <v>1370.63</v>
      </c>
      <c r="H40" s="64">
        <f>[1]单价分析表!F611</f>
        <v>82.24</v>
      </c>
      <c r="I40" s="64">
        <f>[1]单价分析表!F612</f>
        <v>43.59</v>
      </c>
      <c r="J40" s="64">
        <f>[1]单价分析表!F613</f>
        <v>204.8</v>
      </c>
      <c r="K40" s="64">
        <v>0</v>
      </c>
      <c r="L40" s="61">
        <f t="shared" si="26"/>
        <v>153.1134</v>
      </c>
      <c r="M40" s="64">
        <f t="shared" si="27"/>
        <v>1854.3734</v>
      </c>
    </row>
    <row r="41" s="44" customFormat="1" customHeight="1" spans="1:13">
      <c r="A41" s="57"/>
      <c r="B41" s="57" t="s">
        <v>127</v>
      </c>
      <c r="C41" s="53" t="s">
        <v>47</v>
      </c>
      <c r="D41" s="57" t="s">
        <v>103</v>
      </c>
      <c r="E41" s="64">
        <f>[1]单价分析表!F624</f>
        <v>27908.26</v>
      </c>
      <c r="F41" s="67">
        <f>E41*5/100</f>
        <v>1395.413</v>
      </c>
      <c r="G41" s="67">
        <f>SUM(E41:F41)</f>
        <v>29303.673</v>
      </c>
      <c r="H41" s="67">
        <f>G41*6/100</f>
        <v>1758.22038</v>
      </c>
      <c r="I41" s="67">
        <f>(G41+H41)*3/100</f>
        <v>931.8568014</v>
      </c>
      <c r="J41" s="67">
        <f>[1]单价分析表!F648</f>
        <v>5114.05</v>
      </c>
      <c r="K41" s="61">
        <v>0</v>
      </c>
      <c r="L41" s="67">
        <f>(K41+J41+I41+H41+G41)*9/100</f>
        <v>3339.702016326</v>
      </c>
      <c r="M41" s="61">
        <f>SUM(G41:L41)</f>
        <v>40447.502197726</v>
      </c>
    </row>
    <row r="42" s="44" customFormat="1" customHeight="1" spans="1:13">
      <c r="A42" s="57"/>
      <c r="B42" s="92" t="s">
        <v>128</v>
      </c>
      <c r="C42" s="53" t="s">
        <v>48</v>
      </c>
      <c r="D42" s="62" t="s">
        <v>126</v>
      </c>
      <c r="E42" s="64">
        <f>[1]单价分析表!F660</f>
        <v>3723.6</v>
      </c>
      <c r="F42" s="64">
        <f>[1]单价分析表!F669</f>
        <v>186.18</v>
      </c>
      <c r="G42" s="64">
        <f>[1]单价分析表!F659</f>
        <v>3909.78</v>
      </c>
      <c r="H42" s="64">
        <f>[1]单价分析表!F670</f>
        <v>234.59</v>
      </c>
      <c r="I42" s="64">
        <f>[1]单价分析表!F671</f>
        <v>124.33</v>
      </c>
      <c r="J42" s="64">
        <v>0</v>
      </c>
      <c r="K42" s="64">
        <v>0</v>
      </c>
      <c r="L42" s="61">
        <f>(G42+H42+I42+J42)*9/100</f>
        <v>384.183</v>
      </c>
      <c r="M42" s="94">
        <f>G42+H42+I42+J42+K42+L42</f>
        <v>4652.883</v>
      </c>
    </row>
    <row r="43" s="44" customFormat="1" customHeight="1" spans="1:13">
      <c r="A43" s="55" t="s">
        <v>61</v>
      </c>
      <c r="B43" s="72"/>
      <c r="C43" s="55" t="s">
        <v>129</v>
      </c>
      <c r="D43" s="86"/>
      <c r="E43" s="87"/>
      <c r="F43" s="61"/>
      <c r="G43" s="61"/>
      <c r="H43" s="61"/>
      <c r="I43" s="61"/>
      <c r="J43" s="61"/>
      <c r="K43" s="87"/>
      <c r="L43" s="61"/>
      <c r="M43" s="61"/>
    </row>
    <row r="44" s="44" customFormat="1" customHeight="1" spans="1:13">
      <c r="A44" s="53"/>
      <c r="B44" s="68">
        <v>90030</v>
      </c>
      <c r="C44" s="69" t="s">
        <v>107</v>
      </c>
      <c r="D44" s="70" t="s">
        <v>108</v>
      </c>
      <c r="E44" s="71">
        <f t="shared" ref="E44:K44" si="28">E31</f>
        <v>81.97</v>
      </c>
      <c r="F44" s="71">
        <f t="shared" si="28"/>
        <v>3.2788</v>
      </c>
      <c r="G44" s="71">
        <f t="shared" si="28"/>
        <v>85.2488</v>
      </c>
      <c r="H44" s="71">
        <f t="shared" si="28"/>
        <v>4.26244</v>
      </c>
      <c r="I44" s="71">
        <f t="shared" si="28"/>
        <v>2.6853372</v>
      </c>
      <c r="J44" s="71">
        <f t="shared" si="28"/>
        <v>900</v>
      </c>
      <c r="K44" s="71">
        <f t="shared" si="28"/>
        <v>0</v>
      </c>
      <c r="L44" s="61">
        <f>(G44+H44+I44+J44)*9/100</f>
        <v>89.297691948</v>
      </c>
      <c r="M44" s="71">
        <f>M31</f>
        <v>1081.494269148</v>
      </c>
    </row>
    <row r="45" s="44" customFormat="1" customHeight="1" spans="1:13">
      <c r="A45" s="55" t="s">
        <v>67</v>
      </c>
      <c r="B45" s="72"/>
      <c r="C45" s="55" t="s">
        <v>62</v>
      </c>
      <c r="D45" s="73"/>
      <c r="E45" s="74"/>
      <c r="F45" s="67"/>
      <c r="G45" s="67"/>
      <c r="H45" s="67"/>
      <c r="I45" s="67"/>
      <c r="J45" s="67"/>
      <c r="K45" s="74"/>
      <c r="L45" s="67"/>
      <c r="M45" s="74"/>
    </row>
    <row r="46" s="44" customFormat="1" customHeight="1" spans="1:13">
      <c r="A46" s="57"/>
      <c r="B46" s="57">
        <v>10043</v>
      </c>
      <c r="C46" s="59" t="s">
        <v>64</v>
      </c>
      <c r="D46" s="83" t="s">
        <v>108</v>
      </c>
      <c r="E46" s="61">
        <f>[1]单价分析表!F420</f>
        <v>1254.06</v>
      </c>
      <c r="F46" s="67">
        <f>E46*4/100</f>
        <v>50.1624</v>
      </c>
      <c r="G46" s="67">
        <f>SUM(E46:F46)</f>
        <v>1304.2224</v>
      </c>
      <c r="H46" s="67">
        <f>G46*5/100</f>
        <v>65.21112</v>
      </c>
      <c r="I46" s="67">
        <f>(G46+H46)*3/100</f>
        <v>41.0830056</v>
      </c>
      <c r="J46" s="67">
        <f>[1]单价分析表!F432</f>
        <v>158.4</v>
      </c>
      <c r="K46" s="61">
        <f>[1]单价分析表!F340</f>
        <v>0</v>
      </c>
      <c r="L46" s="67">
        <f>(K46+J46+I46+H46+G46)*9/100</f>
        <v>141.202487304</v>
      </c>
      <c r="M46" s="61">
        <f>SUM(G46:L46)</f>
        <v>1710.119012904</v>
      </c>
    </row>
    <row r="47" s="44" customFormat="1" customHeight="1" spans="1:13">
      <c r="A47" s="57"/>
      <c r="B47" s="57"/>
      <c r="C47" s="59" t="s">
        <v>130</v>
      </c>
      <c r="D47" s="93" t="s">
        <v>66</v>
      </c>
      <c r="E47" s="61"/>
      <c r="F47" s="67"/>
      <c r="G47" s="67"/>
      <c r="H47" s="67"/>
      <c r="I47" s="67"/>
      <c r="J47" s="67"/>
      <c r="K47" s="61"/>
      <c r="L47" s="67"/>
      <c r="M47" s="61">
        <f>M48+M49</f>
        <v>337.11708</v>
      </c>
    </row>
    <row r="48" s="44" customFormat="1" customHeight="1" spans="1:13">
      <c r="A48" s="54"/>
      <c r="B48" s="54"/>
      <c r="C48" s="54" t="s">
        <v>131</v>
      </c>
      <c r="D48" s="54" t="s">
        <v>66</v>
      </c>
      <c r="E48" s="54">
        <v>30</v>
      </c>
      <c r="F48" s="67">
        <f>E48*4/100</f>
        <v>1.2</v>
      </c>
      <c r="G48" s="67">
        <f>SUM(E48:F48)</f>
        <v>31.2</v>
      </c>
      <c r="H48" s="67">
        <f>G48*5/100</f>
        <v>1.56</v>
      </c>
      <c r="I48" s="67">
        <f>(G48+H48)*3/100</f>
        <v>0.9828</v>
      </c>
      <c r="J48" s="67">
        <v>0</v>
      </c>
      <c r="K48" s="61">
        <v>0</v>
      </c>
      <c r="L48" s="67">
        <f>(K48+J48+I48+H48+G48)*10/100</f>
        <v>3.37428</v>
      </c>
      <c r="M48" s="61">
        <f>SUM(G48:L48)</f>
        <v>37.11708</v>
      </c>
    </row>
    <row r="49" s="44" customFormat="1" customHeight="1" spans="1:13">
      <c r="A49" s="54"/>
      <c r="B49" s="54"/>
      <c r="C49" s="54" t="s">
        <v>132</v>
      </c>
      <c r="D49" s="54" t="s">
        <v>66</v>
      </c>
      <c r="E49" s="54">
        <v>300</v>
      </c>
      <c r="F49" s="54"/>
      <c r="G49" s="54"/>
      <c r="H49" s="54"/>
      <c r="I49" s="54"/>
      <c r="J49" s="54"/>
      <c r="K49" s="54"/>
      <c r="L49" s="54"/>
      <c r="M49" s="54">
        <v>300</v>
      </c>
    </row>
    <row r="50" ht="30" customHeight="1" spans="1:13">
      <c r="A50" s="54"/>
      <c r="B50" s="54"/>
      <c r="C50" s="54" t="s">
        <v>133</v>
      </c>
      <c r="D50" s="54" t="s">
        <v>69</v>
      </c>
      <c r="E50" s="54"/>
      <c r="F50" s="54"/>
      <c r="G50" s="54"/>
      <c r="H50" s="54"/>
      <c r="I50" s="54"/>
      <c r="J50" s="54"/>
      <c r="K50" s="54"/>
      <c r="L50" s="54"/>
      <c r="M50" s="95" t="s">
        <v>134</v>
      </c>
    </row>
    <row r="51" ht="27" customHeight="1" spans="1:13">
      <c r="A51" s="54"/>
      <c r="B51" s="54"/>
      <c r="C51" s="54" t="s">
        <v>70</v>
      </c>
      <c r="D51" s="54"/>
      <c r="E51" s="54"/>
      <c r="F51" s="54"/>
      <c r="G51" s="54"/>
      <c r="H51" s="54"/>
      <c r="I51" s="54"/>
      <c r="J51" s="54"/>
      <c r="K51" s="54"/>
      <c r="L51" s="54"/>
      <c r="M51" s="96"/>
    </row>
    <row r="52" customHeight="1" spans="1:13">
      <c r="A52" s="54"/>
      <c r="B52" s="54"/>
      <c r="C52" s="54" t="s">
        <v>71</v>
      </c>
      <c r="D52" s="54"/>
      <c r="E52" s="54"/>
      <c r="F52" s="54"/>
      <c r="G52" s="54"/>
      <c r="H52" s="54"/>
      <c r="I52" s="54"/>
      <c r="J52" s="54"/>
      <c r="K52" s="54"/>
      <c r="L52" s="54"/>
      <c r="M52" s="96"/>
    </row>
    <row r="53" customHeight="1" spans="1:13">
      <c r="A53" s="54"/>
      <c r="B53" s="54"/>
      <c r="C53" s="54" t="s">
        <v>73</v>
      </c>
      <c r="D53" s="54"/>
      <c r="E53" s="54"/>
      <c r="F53" s="54"/>
      <c r="G53" s="54"/>
      <c r="H53" s="54"/>
      <c r="I53" s="54"/>
      <c r="J53" s="54"/>
      <c r="K53" s="54"/>
      <c r="L53" s="54"/>
      <c r="M53" s="97"/>
    </row>
  </sheetData>
  <mergeCells count="14">
    <mergeCell ref="A2:M2"/>
    <mergeCell ref="A3:M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M50:M53"/>
  </mergeCells>
  <printOptions horizontalCentered="1"/>
  <pageMargins left="0.554861111111111" right="0.554861111111111" top="0.2125" bottom="0.60625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8"/>
  <sheetViews>
    <sheetView tabSelected="1" workbookViewId="0">
      <selection activeCell="H6" sqref="H6"/>
    </sheetView>
  </sheetViews>
  <sheetFormatPr defaultColWidth="9" defaultRowHeight="13.5"/>
  <cols>
    <col min="1" max="1" width="9" style="37"/>
    <col min="2" max="2" width="21.75" style="38" customWidth="1"/>
    <col min="3" max="3" width="7.75" style="37" customWidth="1"/>
    <col min="4" max="4" width="9.25" style="37" customWidth="1"/>
    <col min="5" max="5" width="9.5" style="37" customWidth="1"/>
    <col min="6" max="8" width="11.875" style="37" customWidth="1"/>
    <col min="9" max="10" width="10.375" style="39"/>
    <col min="11" max="11" width="9" style="39"/>
    <col min="12" max="12" width="9.375" style="39"/>
    <col min="13" max="13" width="10.375" style="39"/>
    <col min="14" max="14" width="11.5" style="39"/>
    <col min="15" max="15" width="9" style="39"/>
    <col min="16" max="16" width="10.375" style="39"/>
    <col min="17" max="16384" width="9" style="36"/>
  </cols>
  <sheetData>
    <row r="1" s="36" customFormat="1" ht="21" customHeight="1" spans="1:16">
      <c r="A1" s="36" t="s">
        <v>135</v>
      </c>
      <c r="B1" s="38"/>
      <c r="C1" s="37"/>
      <c r="D1" s="37"/>
      <c r="E1" s="37"/>
      <c r="F1" s="37"/>
      <c r="G1" s="37"/>
      <c r="H1" s="37"/>
      <c r="I1" s="39"/>
      <c r="J1" s="39"/>
      <c r="K1" s="39"/>
      <c r="L1" s="39"/>
      <c r="M1" s="39"/>
      <c r="N1" s="39"/>
      <c r="O1" s="39"/>
      <c r="P1" s="39"/>
    </row>
    <row r="2" s="36" customFormat="1" ht="35" customHeight="1" spans="1:16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="36" customFormat="1" ht="35" customHeight="1" spans="1:16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136</v>
      </c>
      <c r="H3" s="41"/>
      <c r="I3" s="41" t="s">
        <v>137</v>
      </c>
      <c r="J3" s="41"/>
      <c r="K3" s="41" t="s">
        <v>138</v>
      </c>
      <c r="L3" s="41"/>
      <c r="M3" s="41" t="s">
        <v>139</v>
      </c>
      <c r="N3" s="41"/>
      <c r="O3" s="41" t="s">
        <v>140</v>
      </c>
      <c r="P3" s="41"/>
    </row>
    <row r="4" s="36" customFormat="1" ht="35" customHeight="1" spans="1:16">
      <c r="A4" s="41"/>
      <c r="B4" s="41"/>
      <c r="C4" s="41"/>
      <c r="D4" s="41"/>
      <c r="E4" s="41"/>
      <c r="F4" s="41"/>
      <c r="G4" s="41" t="s">
        <v>5</v>
      </c>
      <c r="H4" s="41" t="s">
        <v>13</v>
      </c>
      <c r="I4" s="41" t="s">
        <v>5</v>
      </c>
      <c r="J4" s="41" t="s">
        <v>13</v>
      </c>
      <c r="K4" s="41" t="s">
        <v>5</v>
      </c>
      <c r="L4" s="41" t="s">
        <v>13</v>
      </c>
      <c r="M4" s="41" t="s">
        <v>5</v>
      </c>
      <c r="N4" s="41" t="s">
        <v>13</v>
      </c>
      <c r="O4" s="41" t="s">
        <v>5</v>
      </c>
      <c r="P4" s="41" t="s">
        <v>13</v>
      </c>
    </row>
    <row r="5" s="36" customFormat="1" ht="29" customHeight="1" spans="1:16">
      <c r="A5" s="42" t="s">
        <v>14</v>
      </c>
      <c r="B5" s="42" t="s">
        <v>15</v>
      </c>
      <c r="C5" s="42"/>
      <c r="D5" s="41">
        <f>G5+I5+K5+M5+O5</f>
        <v>0</v>
      </c>
      <c r="E5" s="43"/>
      <c r="F5" s="41">
        <f>H5+J5+L5+N5+P5</f>
        <v>1334200.33</v>
      </c>
      <c r="G5" s="41">
        <v>0</v>
      </c>
      <c r="H5" s="41">
        <v>245749.95</v>
      </c>
      <c r="I5" s="41">
        <v>0</v>
      </c>
      <c r="J5" s="41">
        <v>189022.22</v>
      </c>
      <c r="K5" s="41"/>
      <c r="L5" s="41">
        <v>13732.99</v>
      </c>
      <c r="M5" s="41">
        <v>0</v>
      </c>
      <c r="N5" s="41">
        <v>523812.92</v>
      </c>
      <c r="O5" s="41">
        <v>0</v>
      </c>
      <c r="P5" s="41">
        <v>361882.25</v>
      </c>
    </row>
    <row r="6" s="36" customFormat="1" ht="29" customHeight="1" spans="1:16">
      <c r="A6" s="41">
        <v>1</v>
      </c>
      <c r="B6" s="41" t="s">
        <v>16</v>
      </c>
      <c r="C6" s="41"/>
      <c r="D6" s="41">
        <f t="shared" ref="D6:D48" si="0">G6+I6+K6+M6+O6</f>
        <v>0</v>
      </c>
      <c r="E6" s="43"/>
      <c r="F6" s="41">
        <f t="shared" ref="F6:F48" si="1">H6+J6+L6+N6+P6</f>
        <v>1334200.33</v>
      </c>
      <c r="G6" s="41">
        <v>0</v>
      </c>
      <c r="H6" s="41">
        <v>245749.95</v>
      </c>
      <c r="I6" s="41">
        <v>0</v>
      </c>
      <c r="J6" s="41">
        <v>189022.22</v>
      </c>
      <c r="K6" s="41"/>
      <c r="L6" s="41">
        <v>13732.99</v>
      </c>
      <c r="M6" s="41">
        <v>0</v>
      </c>
      <c r="N6" s="41">
        <v>523812.92</v>
      </c>
      <c r="O6" s="41">
        <v>0</v>
      </c>
      <c r="P6" s="41">
        <v>361882.25</v>
      </c>
    </row>
    <row r="7" s="36" customFormat="1" ht="29" customHeight="1" spans="1:16">
      <c r="A7" s="41"/>
      <c r="B7" s="41" t="s">
        <v>17</v>
      </c>
      <c r="C7" s="41" t="s">
        <v>18</v>
      </c>
      <c r="D7" s="41">
        <f t="shared" si="0"/>
        <v>28.39</v>
      </c>
      <c r="E7" s="43">
        <f>F7/D7</f>
        <v>1133.76012680521</v>
      </c>
      <c r="F7" s="41">
        <f t="shared" si="1"/>
        <v>32187.45</v>
      </c>
      <c r="G7" s="41">
        <v>7.91</v>
      </c>
      <c r="H7" s="41">
        <v>8968.04</v>
      </c>
      <c r="I7" s="41">
        <v>3.8</v>
      </c>
      <c r="J7" s="41">
        <v>4308.29</v>
      </c>
      <c r="K7" s="41">
        <v>0.84</v>
      </c>
      <c r="L7" s="41">
        <v>952.36</v>
      </c>
      <c r="M7" s="41">
        <v>8.58</v>
      </c>
      <c r="N7" s="41">
        <v>9727.66</v>
      </c>
      <c r="O7" s="41">
        <v>7.26</v>
      </c>
      <c r="P7" s="41">
        <v>8231.1</v>
      </c>
    </row>
    <row r="8" s="36" customFormat="1" ht="29" customHeight="1" spans="1:16">
      <c r="A8" s="41"/>
      <c r="B8" s="41" t="s">
        <v>19</v>
      </c>
      <c r="C8" s="41" t="s">
        <v>141</v>
      </c>
      <c r="D8" s="41">
        <f t="shared" si="0"/>
        <v>482.08</v>
      </c>
      <c r="E8" s="43">
        <f t="shared" ref="E8:E47" si="2">F8/D8</f>
        <v>1374.56998838367</v>
      </c>
      <c r="F8" s="41">
        <f t="shared" si="1"/>
        <v>662652.7</v>
      </c>
      <c r="G8" s="41">
        <v>85.3</v>
      </c>
      <c r="H8" s="41">
        <v>117250.81</v>
      </c>
      <c r="I8" s="41">
        <v>72.79</v>
      </c>
      <c r="J8" s="41">
        <v>100054.95</v>
      </c>
      <c r="K8" s="41">
        <v>4.61</v>
      </c>
      <c r="L8" s="41">
        <v>6336.77</v>
      </c>
      <c r="M8" s="41">
        <v>185.17</v>
      </c>
      <c r="N8" s="41">
        <v>254529.13</v>
      </c>
      <c r="O8" s="41">
        <v>134.21</v>
      </c>
      <c r="P8" s="41">
        <v>184481.04</v>
      </c>
    </row>
    <row r="9" s="36" customFormat="1" ht="29" customHeight="1" spans="1:16">
      <c r="A9" s="41"/>
      <c r="B9" s="41" t="s">
        <v>21</v>
      </c>
      <c r="C9" s="41" t="s">
        <v>22</v>
      </c>
      <c r="D9" s="41">
        <f t="shared" si="0"/>
        <v>97.49</v>
      </c>
      <c r="E9" s="43">
        <f t="shared" si="2"/>
        <v>964.189968201867</v>
      </c>
      <c r="F9" s="41">
        <f t="shared" si="1"/>
        <v>93998.88</v>
      </c>
      <c r="G9" s="41">
        <v>0</v>
      </c>
      <c r="H9" s="41">
        <v>0</v>
      </c>
      <c r="I9" s="41">
        <v>46.76</v>
      </c>
      <c r="J9" s="41">
        <v>45085.52</v>
      </c>
      <c r="K9" s="41"/>
      <c r="L9" s="41">
        <v>0</v>
      </c>
      <c r="M9" s="41">
        <v>0</v>
      </c>
      <c r="N9" s="41">
        <v>0</v>
      </c>
      <c r="O9" s="41">
        <v>50.73</v>
      </c>
      <c r="P9" s="41">
        <v>48913.36</v>
      </c>
    </row>
    <row r="10" s="36" customFormat="1" ht="29" customHeight="1" spans="1:16">
      <c r="A10" s="41"/>
      <c r="B10" s="41" t="s">
        <v>23</v>
      </c>
      <c r="C10" s="41" t="s">
        <v>22</v>
      </c>
      <c r="D10" s="41">
        <f t="shared" si="0"/>
        <v>97.49</v>
      </c>
      <c r="E10" s="43">
        <v>514.17</v>
      </c>
      <c r="F10" s="41">
        <f t="shared" si="1"/>
        <v>50125.46</v>
      </c>
      <c r="G10" s="41">
        <v>0</v>
      </c>
      <c r="H10" s="41">
        <v>0</v>
      </c>
      <c r="I10" s="41">
        <v>46.76</v>
      </c>
      <c r="J10" s="41">
        <v>24042.12</v>
      </c>
      <c r="K10" s="41"/>
      <c r="L10" s="41">
        <v>0</v>
      </c>
      <c r="M10" s="41">
        <v>0</v>
      </c>
      <c r="N10" s="41">
        <v>0</v>
      </c>
      <c r="O10" s="41">
        <v>50.73</v>
      </c>
      <c r="P10" s="41">
        <v>26083.34</v>
      </c>
    </row>
    <row r="11" s="36" customFormat="1" ht="29" customHeight="1" spans="1:16">
      <c r="A11" s="41"/>
      <c r="B11" s="41" t="s">
        <v>24</v>
      </c>
      <c r="C11" s="41" t="s">
        <v>141</v>
      </c>
      <c r="D11" s="41">
        <f t="shared" si="0"/>
        <v>469.87</v>
      </c>
      <c r="E11" s="43">
        <f t="shared" si="2"/>
        <v>244.020005533445</v>
      </c>
      <c r="F11" s="41">
        <f t="shared" si="1"/>
        <v>114657.68</v>
      </c>
      <c r="G11" s="41">
        <v>113.72</v>
      </c>
      <c r="H11" s="41">
        <v>27749.96</v>
      </c>
      <c r="I11" s="41">
        <v>14.14</v>
      </c>
      <c r="J11" s="41">
        <v>3450.44</v>
      </c>
      <c r="K11" s="41">
        <v>6.14</v>
      </c>
      <c r="L11" s="41">
        <v>1498.28</v>
      </c>
      <c r="M11" s="41">
        <v>246.89</v>
      </c>
      <c r="N11" s="41">
        <v>60246.1</v>
      </c>
      <c r="O11" s="41">
        <v>88.98</v>
      </c>
      <c r="P11" s="41">
        <v>21712.9</v>
      </c>
    </row>
    <row r="12" s="36" customFormat="1" ht="29" customHeight="1" spans="1:16">
      <c r="A12" s="41"/>
      <c r="B12" s="41" t="s">
        <v>25</v>
      </c>
      <c r="C12" s="41" t="s">
        <v>141</v>
      </c>
      <c r="D12" s="41">
        <f t="shared" si="0"/>
        <v>117.46</v>
      </c>
      <c r="E12" s="43">
        <v>1675.62</v>
      </c>
      <c r="F12" s="41">
        <f t="shared" si="1"/>
        <v>196817.15</v>
      </c>
      <c r="G12" s="41">
        <v>28.42</v>
      </c>
      <c r="H12" s="41">
        <v>47620.84</v>
      </c>
      <c r="I12" s="41">
        <v>3.53</v>
      </c>
      <c r="J12" s="41">
        <v>5914.9</v>
      </c>
      <c r="K12" s="41">
        <v>1.54</v>
      </c>
      <c r="L12" s="41">
        <v>2580.44</v>
      </c>
      <c r="M12" s="41">
        <v>61.73</v>
      </c>
      <c r="N12" s="41">
        <v>103435.41</v>
      </c>
      <c r="O12" s="41">
        <v>22.24</v>
      </c>
      <c r="P12" s="41">
        <v>37265.56</v>
      </c>
    </row>
    <row r="13" s="36" customFormat="1" ht="29" customHeight="1" spans="1:16">
      <c r="A13" s="41"/>
      <c r="B13" s="41" t="s">
        <v>26</v>
      </c>
      <c r="C13" s="41" t="s">
        <v>141</v>
      </c>
      <c r="D13" s="41">
        <f t="shared" si="0"/>
        <v>352.41</v>
      </c>
      <c r="E13" s="43">
        <v>514.17</v>
      </c>
      <c r="F13" s="41">
        <f t="shared" si="1"/>
        <v>181195.14</v>
      </c>
      <c r="G13" s="41">
        <v>85.29</v>
      </c>
      <c r="H13" s="41">
        <v>43852.71</v>
      </c>
      <c r="I13" s="41">
        <v>10.61</v>
      </c>
      <c r="J13" s="41">
        <v>5455.24</v>
      </c>
      <c r="K13" s="41">
        <v>4.6</v>
      </c>
      <c r="L13" s="41">
        <v>2365.14</v>
      </c>
      <c r="M13" s="41">
        <v>185.17</v>
      </c>
      <c r="N13" s="41">
        <v>95207.01</v>
      </c>
      <c r="O13" s="41">
        <v>66.74</v>
      </c>
      <c r="P13" s="41">
        <v>34315.04</v>
      </c>
    </row>
    <row r="14" s="36" customFormat="1" ht="29" customHeight="1" spans="1:16">
      <c r="A14" s="41"/>
      <c r="B14" s="41" t="s">
        <v>27</v>
      </c>
      <c r="C14" s="41" t="s">
        <v>142</v>
      </c>
      <c r="D14" s="41">
        <f t="shared" si="0"/>
        <v>2.3725</v>
      </c>
      <c r="E14" s="43">
        <v>1081.49</v>
      </c>
      <c r="F14" s="41">
        <f t="shared" si="1"/>
        <v>2565.87</v>
      </c>
      <c r="G14" s="41">
        <v>0.2844</v>
      </c>
      <c r="H14" s="41">
        <v>307.59</v>
      </c>
      <c r="I14" s="41">
        <v>0.6572</v>
      </c>
      <c r="J14" s="41">
        <v>710.76</v>
      </c>
      <c r="K14" s="41"/>
      <c r="L14" s="41">
        <v>0</v>
      </c>
      <c r="M14" s="41">
        <v>0.6173</v>
      </c>
      <c r="N14" s="41">
        <v>667.61</v>
      </c>
      <c r="O14" s="41">
        <v>0.8136</v>
      </c>
      <c r="P14" s="41">
        <v>879.91</v>
      </c>
    </row>
    <row r="15" s="36" customFormat="1" ht="29" customHeight="1" spans="1:16">
      <c r="A15" s="42" t="s">
        <v>29</v>
      </c>
      <c r="B15" s="42" t="s">
        <v>30</v>
      </c>
      <c r="C15" s="42"/>
      <c r="D15" s="41"/>
      <c r="E15" s="43"/>
      <c r="F15" s="41">
        <f t="shared" si="1"/>
        <v>1325657.79</v>
      </c>
      <c r="G15" s="41">
        <v>0</v>
      </c>
      <c r="H15" s="41">
        <v>272202.25</v>
      </c>
      <c r="I15" s="41">
        <v>0</v>
      </c>
      <c r="J15" s="41">
        <v>254262.49</v>
      </c>
      <c r="K15" s="41"/>
      <c r="L15" s="41">
        <v>21022.21</v>
      </c>
      <c r="M15" s="41">
        <v>0</v>
      </c>
      <c r="N15" s="41">
        <v>307462.18</v>
      </c>
      <c r="O15" s="41">
        <v>0</v>
      </c>
      <c r="P15" s="41">
        <v>470708.66</v>
      </c>
    </row>
    <row r="16" s="36" customFormat="1" ht="29" customHeight="1" spans="1:16">
      <c r="A16" s="41">
        <v>1</v>
      </c>
      <c r="B16" s="41" t="s">
        <v>31</v>
      </c>
      <c r="C16" s="42"/>
      <c r="D16" s="41"/>
      <c r="E16" s="43"/>
      <c r="F16" s="41">
        <f t="shared" si="1"/>
        <v>281591.54</v>
      </c>
      <c r="G16" s="41">
        <v>0</v>
      </c>
      <c r="H16" s="41">
        <v>67848.79</v>
      </c>
      <c r="I16" s="41">
        <v>0</v>
      </c>
      <c r="J16" s="41">
        <v>31645.3</v>
      </c>
      <c r="K16" s="41"/>
      <c r="L16" s="41">
        <v>5492.47</v>
      </c>
      <c r="M16" s="41">
        <v>0</v>
      </c>
      <c r="N16" s="41">
        <v>86969.52</v>
      </c>
      <c r="O16" s="41">
        <v>0</v>
      </c>
      <c r="P16" s="41">
        <v>89635.46</v>
      </c>
    </row>
    <row r="17" s="36" customFormat="1" ht="29" customHeight="1" spans="1:16">
      <c r="A17" s="41"/>
      <c r="B17" s="41" t="s">
        <v>32</v>
      </c>
      <c r="C17" s="41" t="s">
        <v>141</v>
      </c>
      <c r="D17" s="41">
        <f t="shared" si="0"/>
        <v>783.71</v>
      </c>
      <c r="E17" s="43">
        <f t="shared" si="2"/>
        <v>200.090020543313</v>
      </c>
      <c r="F17" s="41">
        <f t="shared" si="1"/>
        <v>156812.55</v>
      </c>
      <c r="G17" s="41">
        <v>305.9</v>
      </c>
      <c r="H17" s="41">
        <v>61207.54</v>
      </c>
      <c r="I17" s="41">
        <v>103.92</v>
      </c>
      <c r="J17" s="41">
        <v>20793.35</v>
      </c>
      <c r="K17" s="41">
        <v>27.45</v>
      </c>
      <c r="L17" s="41">
        <v>5492.47</v>
      </c>
      <c r="M17" s="41">
        <v>225.26</v>
      </c>
      <c r="N17" s="41">
        <v>45072.28</v>
      </c>
      <c r="O17" s="41">
        <v>121.18</v>
      </c>
      <c r="P17" s="41">
        <v>24246.91</v>
      </c>
    </row>
    <row r="18" s="36" customFormat="1" ht="29" customHeight="1" spans="1:16">
      <c r="A18" s="41"/>
      <c r="B18" s="41" t="s">
        <v>33</v>
      </c>
      <c r="C18" s="41" t="s">
        <v>141</v>
      </c>
      <c r="D18" s="41">
        <f t="shared" si="0"/>
        <v>423.42</v>
      </c>
      <c r="E18" s="43">
        <v>255.05</v>
      </c>
      <c r="F18" s="41">
        <f t="shared" si="1"/>
        <v>107989.04</v>
      </c>
      <c r="G18" s="41">
        <v>26.04</v>
      </c>
      <c r="H18" s="41">
        <v>6641.25</v>
      </c>
      <c r="I18" s="41">
        <v>42.55</v>
      </c>
      <c r="J18" s="41">
        <v>10851.95</v>
      </c>
      <c r="K18" s="41"/>
      <c r="L18" s="41">
        <v>0</v>
      </c>
      <c r="M18" s="41">
        <v>153.94</v>
      </c>
      <c r="N18" s="41">
        <v>39260.86</v>
      </c>
      <c r="O18" s="41">
        <v>200.89</v>
      </c>
      <c r="P18" s="41">
        <v>51234.98</v>
      </c>
    </row>
    <row r="19" s="36" customFormat="1" ht="29" customHeight="1" spans="1:16">
      <c r="A19" s="41"/>
      <c r="B19" s="41" t="s">
        <v>34</v>
      </c>
      <c r="C19" s="41" t="s">
        <v>141</v>
      </c>
      <c r="D19" s="41">
        <f t="shared" si="0"/>
        <v>49.42</v>
      </c>
      <c r="E19" s="43">
        <f t="shared" si="2"/>
        <v>339.739983812222</v>
      </c>
      <c r="F19" s="41">
        <f t="shared" si="1"/>
        <v>16789.95</v>
      </c>
      <c r="G19" s="41">
        <v>0</v>
      </c>
      <c r="H19" s="41">
        <v>0</v>
      </c>
      <c r="I19" s="41">
        <v>0</v>
      </c>
      <c r="J19" s="41">
        <v>0</v>
      </c>
      <c r="K19" s="41"/>
      <c r="L19" s="41">
        <v>0</v>
      </c>
      <c r="M19" s="41">
        <v>7.76</v>
      </c>
      <c r="N19" s="41">
        <v>2636.38</v>
      </c>
      <c r="O19" s="41">
        <v>41.66</v>
      </c>
      <c r="P19" s="41">
        <v>14153.57</v>
      </c>
    </row>
    <row r="20" s="36" customFormat="1" ht="29" customHeight="1" spans="1:16">
      <c r="A20" s="41">
        <v>2</v>
      </c>
      <c r="B20" s="41" t="s">
        <v>35</v>
      </c>
      <c r="C20" s="41"/>
      <c r="D20" s="41"/>
      <c r="E20" s="43"/>
      <c r="F20" s="41">
        <f t="shared" si="1"/>
        <v>420756.02</v>
      </c>
      <c r="G20" s="41">
        <v>0</v>
      </c>
      <c r="H20" s="41">
        <v>10702.51</v>
      </c>
      <c r="I20" s="41">
        <v>0</v>
      </c>
      <c r="J20" s="41">
        <v>155089.96</v>
      </c>
      <c r="K20" s="41"/>
      <c r="L20" s="41"/>
      <c r="M20" s="41">
        <v>0</v>
      </c>
      <c r="N20" s="41">
        <v>23882.99</v>
      </c>
      <c r="O20" s="41">
        <v>0</v>
      </c>
      <c r="P20" s="41">
        <v>231080.56</v>
      </c>
    </row>
    <row r="21" s="36" customFormat="1" ht="29" customHeight="1" spans="1:16">
      <c r="A21" s="41"/>
      <c r="B21" s="41" t="s">
        <v>36</v>
      </c>
      <c r="C21" s="41" t="s">
        <v>141</v>
      </c>
      <c r="D21" s="41">
        <f t="shared" si="0"/>
        <v>315.82</v>
      </c>
      <c r="E21" s="43">
        <f t="shared" si="2"/>
        <v>964.190013298714</v>
      </c>
      <c r="F21" s="41">
        <f t="shared" si="1"/>
        <v>304510.49</v>
      </c>
      <c r="G21" s="41">
        <v>11.1</v>
      </c>
      <c r="H21" s="41">
        <v>10702.51</v>
      </c>
      <c r="I21" s="41">
        <v>160.85</v>
      </c>
      <c r="J21" s="41">
        <v>155089.96</v>
      </c>
      <c r="K21" s="41"/>
      <c r="L21" s="41"/>
      <c r="M21" s="41">
        <v>24.77</v>
      </c>
      <c r="N21" s="41">
        <v>23882.99</v>
      </c>
      <c r="O21" s="41">
        <v>119.1</v>
      </c>
      <c r="P21" s="41">
        <v>114835.03</v>
      </c>
    </row>
    <row r="22" s="36" customFormat="1" ht="29" customHeight="1" spans="1:16">
      <c r="A22" s="41"/>
      <c r="B22" s="41" t="s">
        <v>37</v>
      </c>
      <c r="C22" s="41" t="s">
        <v>141</v>
      </c>
      <c r="D22" s="41">
        <f t="shared" si="0"/>
        <v>104.13</v>
      </c>
      <c r="E22" s="43">
        <f t="shared" si="2"/>
        <v>1116.35004321521</v>
      </c>
      <c r="F22" s="41">
        <f t="shared" si="1"/>
        <v>116245.53</v>
      </c>
      <c r="G22" s="41">
        <v>0</v>
      </c>
      <c r="H22" s="41">
        <v>0</v>
      </c>
      <c r="I22" s="41">
        <v>0</v>
      </c>
      <c r="J22" s="41">
        <v>0</v>
      </c>
      <c r="K22" s="41"/>
      <c r="L22" s="41"/>
      <c r="M22" s="41">
        <v>0</v>
      </c>
      <c r="N22" s="41">
        <v>0</v>
      </c>
      <c r="O22" s="41">
        <v>104.13</v>
      </c>
      <c r="P22" s="41">
        <v>116245.53</v>
      </c>
    </row>
    <row r="23" s="36" customFormat="1" ht="29" customHeight="1" spans="1:16">
      <c r="A23" s="41">
        <v>3</v>
      </c>
      <c r="B23" s="41" t="s">
        <v>38</v>
      </c>
      <c r="C23" s="41"/>
      <c r="D23" s="41"/>
      <c r="E23" s="43"/>
      <c r="F23" s="41">
        <f t="shared" si="1"/>
        <v>623310.23</v>
      </c>
      <c r="G23" s="41">
        <v>0</v>
      </c>
      <c r="H23" s="41">
        <v>193650.95</v>
      </c>
      <c r="I23" s="41">
        <v>0</v>
      </c>
      <c r="J23" s="41">
        <v>67527.23</v>
      </c>
      <c r="K23" s="41"/>
      <c r="L23" s="41">
        <v>15529.74</v>
      </c>
      <c r="M23" s="41">
        <v>0</v>
      </c>
      <c r="N23" s="41">
        <v>196609.67</v>
      </c>
      <c r="O23" s="41">
        <v>0</v>
      </c>
      <c r="P23" s="41">
        <v>149992.64</v>
      </c>
    </row>
    <row r="24" s="36" customFormat="1" ht="29" customHeight="1" spans="1:16">
      <c r="A24" s="41"/>
      <c r="B24" s="41" t="s">
        <v>39</v>
      </c>
      <c r="C24" s="41" t="s">
        <v>141</v>
      </c>
      <c r="D24" s="41">
        <f t="shared" si="0"/>
        <v>23.43</v>
      </c>
      <c r="E24" s="43">
        <f t="shared" si="2"/>
        <v>2645.54929577465</v>
      </c>
      <c r="F24" s="41">
        <f t="shared" si="1"/>
        <v>61985.22</v>
      </c>
      <c r="G24" s="41">
        <v>6.79</v>
      </c>
      <c r="H24" s="41">
        <v>17963.28</v>
      </c>
      <c r="I24" s="41">
        <v>3.23</v>
      </c>
      <c r="J24" s="41">
        <v>8545.12</v>
      </c>
      <c r="K24" s="41">
        <v>0.92</v>
      </c>
      <c r="L24" s="41">
        <v>2433.91</v>
      </c>
      <c r="M24" s="41">
        <v>7.13</v>
      </c>
      <c r="N24" s="41">
        <v>18862.77</v>
      </c>
      <c r="O24" s="41">
        <v>5.36</v>
      </c>
      <c r="P24" s="41">
        <v>14180.14</v>
      </c>
    </row>
    <row r="25" s="36" customFormat="1" ht="29" customHeight="1" spans="1:16">
      <c r="A25" s="41"/>
      <c r="B25" s="41" t="s">
        <v>40</v>
      </c>
      <c r="C25" s="41" t="s">
        <v>141</v>
      </c>
      <c r="D25" s="41">
        <f t="shared" si="0"/>
        <v>1213.02</v>
      </c>
      <c r="E25" s="43">
        <f t="shared" si="2"/>
        <v>462.750004121944</v>
      </c>
      <c r="F25" s="41">
        <f t="shared" si="1"/>
        <v>561325.01</v>
      </c>
      <c r="G25" s="41">
        <v>379.66</v>
      </c>
      <c r="H25" s="41">
        <v>175687.67</v>
      </c>
      <c r="I25" s="41">
        <v>127.46</v>
      </c>
      <c r="J25" s="41">
        <v>58982.11</v>
      </c>
      <c r="K25" s="41">
        <v>28.3</v>
      </c>
      <c r="L25" s="41">
        <v>13095.83</v>
      </c>
      <c r="M25" s="41">
        <v>384.11</v>
      </c>
      <c r="N25" s="41">
        <v>177746.9</v>
      </c>
      <c r="O25" s="41">
        <v>293.49</v>
      </c>
      <c r="P25" s="41">
        <v>135812.5</v>
      </c>
    </row>
    <row r="26" s="36" customFormat="1" ht="29" customHeight="1" spans="1:16">
      <c r="A26" s="41" t="s">
        <v>41</v>
      </c>
      <c r="B26" s="42" t="s">
        <v>42</v>
      </c>
      <c r="C26" s="41"/>
      <c r="D26" s="41">
        <f t="shared" si="0"/>
        <v>817.74</v>
      </c>
      <c r="E26" s="43">
        <f t="shared" si="2"/>
        <v>289.747144569178</v>
      </c>
      <c r="F26" s="41">
        <f t="shared" si="1"/>
        <v>236937.83</v>
      </c>
      <c r="G26" s="41">
        <v>622.27</v>
      </c>
      <c r="H26" s="41">
        <v>231392.17</v>
      </c>
      <c r="I26" s="41">
        <v>0</v>
      </c>
      <c r="J26" s="41">
        <v>1047.51</v>
      </c>
      <c r="K26" s="41"/>
      <c r="L26" s="41"/>
      <c r="M26" s="41">
        <v>195.47</v>
      </c>
      <c r="N26" s="41">
        <v>2049.84</v>
      </c>
      <c r="O26" s="41">
        <v>0</v>
      </c>
      <c r="P26" s="41">
        <v>2448.31</v>
      </c>
    </row>
    <row r="27" s="36" customFormat="1" ht="29" customHeight="1" spans="1:16">
      <c r="A27" s="41"/>
      <c r="B27" s="41" t="s">
        <v>43</v>
      </c>
      <c r="C27" s="41" t="s">
        <v>141</v>
      </c>
      <c r="D27" s="41">
        <f t="shared" si="0"/>
        <v>22.83</v>
      </c>
      <c r="E27" s="43">
        <f t="shared" si="2"/>
        <v>410.789750328515</v>
      </c>
      <c r="F27" s="41">
        <f t="shared" si="1"/>
        <v>9378.33</v>
      </c>
      <c r="G27" s="41">
        <v>9.33</v>
      </c>
      <c r="H27" s="41">
        <v>3832.67</v>
      </c>
      <c r="I27" s="41">
        <v>2.55</v>
      </c>
      <c r="J27" s="41">
        <v>1047.51</v>
      </c>
      <c r="K27" s="41"/>
      <c r="L27" s="41"/>
      <c r="M27" s="41">
        <v>4.99</v>
      </c>
      <c r="N27" s="41">
        <v>2049.84</v>
      </c>
      <c r="O27" s="41">
        <v>5.96</v>
      </c>
      <c r="P27" s="41">
        <v>2448.31</v>
      </c>
    </row>
    <row r="28" s="36" customFormat="1" ht="29" customHeight="1" spans="1:16">
      <c r="A28" s="41"/>
      <c r="B28" s="41" t="s">
        <v>44</v>
      </c>
      <c r="C28" s="41" t="s">
        <v>141</v>
      </c>
      <c r="D28" s="41">
        <f t="shared" si="0"/>
        <v>0.67</v>
      </c>
      <c r="E28" s="43">
        <f t="shared" si="2"/>
        <v>1675.61194029851</v>
      </c>
      <c r="F28" s="41">
        <f t="shared" si="1"/>
        <v>1122.66</v>
      </c>
      <c r="G28" s="41">
        <v>0.67</v>
      </c>
      <c r="H28" s="41">
        <v>1122.66</v>
      </c>
      <c r="I28" s="41">
        <v>0</v>
      </c>
      <c r="J28" s="41">
        <v>0</v>
      </c>
      <c r="K28" s="41"/>
      <c r="L28" s="41"/>
      <c r="M28" s="41">
        <v>0</v>
      </c>
      <c r="N28" s="41">
        <v>0</v>
      </c>
      <c r="O28" s="41">
        <v>0</v>
      </c>
      <c r="P28" s="41">
        <v>0</v>
      </c>
    </row>
    <row r="29" s="36" customFormat="1" ht="29" customHeight="1" spans="1:16">
      <c r="A29" s="41"/>
      <c r="B29" s="41" t="s">
        <v>45</v>
      </c>
      <c r="C29" s="41" t="s">
        <v>143</v>
      </c>
      <c r="D29" s="41">
        <f t="shared" si="0"/>
        <v>12.44</v>
      </c>
      <c r="E29" s="43">
        <f t="shared" si="2"/>
        <v>1854.36977491961</v>
      </c>
      <c r="F29" s="41">
        <f t="shared" si="1"/>
        <v>23068.36</v>
      </c>
      <c r="G29" s="41">
        <v>12.44</v>
      </c>
      <c r="H29" s="41">
        <v>23068.36</v>
      </c>
      <c r="I29" s="41">
        <v>0</v>
      </c>
      <c r="J29" s="41">
        <v>0</v>
      </c>
      <c r="K29" s="41"/>
      <c r="L29" s="41"/>
      <c r="M29" s="41">
        <v>0</v>
      </c>
      <c r="N29" s="41">
        <v>0</v>
      </c>
      <c r="O29" s="41">
        <v>0</v>
      </c>
      <c r="P29" s="41">
        <v>0</v>
      </c>
    </row>
    <row r="30" s="36" customFormat="1" ht="29" customHeight="1" spans="1:16">
      <c r="A30" s="41"/>
      <c r="B30" s="41" t="s">
        <v>47</v>
      </c>
      <c r="C30" s="41" t="s">
        <v>141</v>
      </c>
      <c r="D30" s="41">
        <f t="shared" si="0"/>
        <v>4.99</v>
      </c>
      <c r="E30" s="43">
        <f t="shared" si="2"/>
        <v>40447.501002004</v>
      </c>
      <c r="F30" s="41">
        <f t="shared" si="1"/>
        <v>201833.03</v>
      </c>
      <c r="G30" s="41">
        <v>4.99</v>
      </c>
      <c r="H30" s="41">
        <v>201833.03</v>
      </c>
      <c r="I30" s="41">
        <v>0</v>
      </c>
      <c r="J30" s="41">
        <v>0</v>
      </c>
      <c r="K30" s="41"/>
      <c r="L30" s="41"/>
      <c r="M30" s="41">
        <v>0</v>
      </c>
      <c r="N30" s="41">
        <v>0</v>
      </c>
      <c r="O30" s="41">
        <v>0</v>
      </c>
      <c r="P30" s="41">
        <v>0</v>
      </c>
    </row>
    <row r="31" s="36" customFormat="1" ht="29" customHeight="1" spans="1:16">
      <c r="A31" s="41"/>
      <c r="B31" s="41" t="s">
        <v>48</v>
      </c>
      <c r="C31" s="41" t="s">
        <v>143</v>
      </c>
      <c r="D31" s="41">
        <f t="shared" si="0"/>
        <v>0.33</v>
      </c>
      <c r="E31" s="43">
        <f t="shared" si="2"/>
        <v>4652.87878787879</v>
      </c>
      <c r="F31" s="41">
        <f t="shared" si="1"/>
        <v>1535.45</v>
      </c>
      <c r="G31" s="41">
        <v>0.33</v>
      </c>
      <c r="H31" s="41">
        <v>1535.45</v>
      </c>
      <c r="I31" s="41">
        <v>0</v>
      </c>
      <c r="J31" s="41">
        <v>0</v>
      </c>
      <c r="K31" s="41"/>
      <c r="L31" s="41"/>
      <c r="M31" s="41">
        <v>0</v>
      </c>
      <c r="N31" s="41">
        <v>0</v>
      </c>
      <c r="O31" s="41">
        <v>0</v>
      </c>
      <c r="P31" s="41">
        <v>0</v>
      </c>
    </row>
    <row r="32" s="36" customFormat="1" ht="29" customHeight="1" spans="1:16">
      <c r="A32" s="41" t="s">
        <v>49</v>
      </c>
      <c r="B32" s="42" t="s">
        <v>50</v>
      </c>
      <c r="C32" s="41"/>
      <c r="D32" s="41"/>
      <c r="E32" s="43"/>
      <c r="F32" s="41">
        <f t="shared" si="1"/>
        <v>674443.4</v>
      </c>
      <c r="G32" s="41">
        <v>0</v>
      </c>
      <c r="H32" s="41">
        <v>236423.27</v>
      </c>
      <c r="I32" s="41">
        <v>0</v>
      </c>
      <c r="J32" s="41">
        <v>13301.43</v>
      </c>
      <c r="K32" s="41"/>
      <c r="L32" s="41">
        <v>39715.57</v>
      </c>
      <c r="M32" s="41">
        <v>0</v>
      </c>
      <c r="N32" s="41">
        <v>329198.81</v>
      </c>
      <c r="O32" s="41">
        <v>0</v>
      </c>
      <c r="P32" s="41">
        <v>55804.32</v>
      </c>
    </row>
    <row r="33" s="36" customFormat="1" ht="29" customHeight="1" spans="1:16">
      <c r="A33" s="41"/>
      <c r="B33" s="41" t="s">
        <v>51</v>
      </c>
      <c r="C33" s="41" t="s">
        <v>52</v>
      </c>
      <c r="D33" s="41">
        <f t="shared" si="0"/>
        <v>37.04</v>
      </c>
      <c r="E33" s="43">
        <f t="shared" si="2"/>
        <v>1675.6098812095</v>
      </c>
      <c r="F33" s="41">
        <f t="shared" si="1"/>
        <v>62064.59</v>
      </c>
      <c r="G33" s="41">
        <v>12.99</v>
      </c>
      <c r="H33" s="41">
        <v>21766.17</v>
      </c>
      <c r="I33" s="41">
        <v>0.73</v>
      </c>
      <c r="J33" s="41">
        <v>1223.2</v>
      </c>
      <c r="K33" s="41">
        <v>2.18</v>
      </c>
      <c r="L33" s="41">
        <v>3652.83</v>
      </c>
      <c r="M33" s="41">
        <v>18.08</v>
      </c>
      <c r="N33" s="41">
        <v>30295.03</v>
      </c>
      <c r="O33" s="41">
        <v>3.06</v>
      </c>
      <c r="P33" s="41">
        <v>5127.36</v>
      </c>
    </row>
    <row r="34" s="36" customFormat="1" ht="29" customHeight="1" spans="1:16">
      <c r="A34" s="41"/>
      <c r="B34" s="41" t="s">
        <v>53</v>
      </c>
      <c r="C34" s="41" t="s">
        <v>18</v>
      </c>
      <c r="D34" s="41">
        <f t="shared" si="0"/>
        <v>142.47</v>
      </c>
      <c r="E34" s="43">
        <v>3581.19</v>
      </c>
      <c r="F34" s="41">
        <f t="shared" si="1"/>
        <v>510210.72</v>
      </c>
      <c r="G34" s="41">
        <v>49.94</v>
      </c>
      <c r="H34" s="41">
        <v>178844.13</v>
      </c>
      <c r="I34" s="41">
        <v>2.81</v>
      </c>
      <c r="J34" s="41">
        <v>10063.12</v>
      </c>
      <c r="K34" s="41">
        <v>8.39</v>
      </c>
      <c r="L34" s="41">
        <v>30046.1</v>
      </c>
      <c r="M34" s="41">
        <v>69.54</v>
      </c>
      <c r="N34" s="41">
        <v>249035.26</v>
      </c>
      <c r="O34" s="41">
        <v>11.79</v>
      </c>
      <c r="P34" s="41">
        <v>42222.11</v>
      </c>
    </row>
    <row r="35" s="36" customFormat="1" ht="29" customHeight="1" spans="1:16">
      <c r="A35" s="41"/>
      <c r="B35" s="41" t="s">
        <v>54</v>
      </c>
      <c r="C35" s="41" t="s">
        <v>55</v>
      </c>
      <c r="D35" s="41">
        <f t="shared" si="0"/>
        <v>142.47</v>
      </c>
      <c r="E35" s="43">
        <f t="shared" si="2"/>
        <v>717.120025268478</v>
      </c>
      <c r="F35" s="41">
        <f t="shared" si="1"/>
        <v>102168.09</v>
      </c>
      <c r="G35" s="41">
        <v>49.94</v>
      </c>
      <c r="H35" s="41">
        <v>35812.97</v>
      </c>
      <c r="I35" s="41">
        <v>2.81</v>
      </c>
      <c r="J35" s="41">
        <v>2015.11</v>
      </c>
      <c r="K35" s="41">
        <v>8.39</v>
      </c>
      <c r="L35" s="41">
        <v>6016.64</v>
      </c>
      <c r="M35" s="41">
        <v>69.54</v>
      </c>
      <c r="N35" s="41">
        <v>49868.52</v>
      </c>
      <c r="O35" s="41">
        <v>11.79</v>
      </c>
      <c r="P35" s="41">
        <v>8454.85</v>
      </c>
    </row>
    <row r="36" s="36" customFormat="1" ht="29" customHeight="1" spans="1:16">
      <c r="A36" s="42" t="s">
        <v>56</v>
      </c>
      <c r="B36" s="42" t="s">
        <v>57</v>
      </c>
      <c r="C36" s="42"/>
      <c r="D36" s="41"/>
      <c r="E36" s="43"/>
      <c r="F36" s="41">
        <f t="shared" si="1"/>
        <v>4111.69</v>
      </c>
      <c r="G36" s="41">
        <v>0</v>
      </c>
      <c r="H36" s="41">
        <v>2133.56</v>
      </c>
      <c r="I36" s="41">
        <v>0</v>
      </c>
      <c r="J36" s="41">
        <v>254.33</v>
      </c>
      <c r="K36" s="41"/>
      <c r="L36" s="41">
        <v>353.24</v>
      </c>
      <c r="M36" s="41">
        <v>0</v>
      </c>
      <c r="N36" s="41">
        <v>932.55</v>
      </c>
      <c r="O36" s="41">
        <v>0</v>
      </c>
      <c r="P36" s="41">
        <v>438.01</v>
      </c>
    </row>
    <row r="37" s="36" customFormat="1" ht="29" customHeight="1" spans="1:16">
      <c r="A37" s="41">
        <v>1</v>
      </c>
      <c r="B37" s="41" t="s">
        <v>58</v>
      </c>
      <c r="C37" s="41"/>
      <c r="D37" s="41">
        <f t="shared" si="0"/>
        <v>969.75</v>
      </c>
      <c r="E37" s="43"/>
      <c r="F37" s="41">
        <f t="shared" si="1"/>
        <v>4111.69</v>
      </c>
      <c r="G37" s="41">
        <v>502.84</v>
      </c>
      <c r="H37" s="41">
        <v>2133.56</v>
      </c>
      <c r="I37" s="41">
        <v>60.91</v>
      </c>
      <c r="J37" s="41">
        <v>254.33</v>
      </c>
      <c r="K37" s="41">
        <v>82.84</v>
      </c>
      <c r="L37" s="41">
        <v>353.24</v>
      </c>
      <c r="M37" s="41">
        <v>218.97</v>
      </c>
      <c r="N37" s="41">
        <v>932.55</v>
      </c>
      <c r="O37" s="41">
        <v>104.19</v>
      </c>
      <c r="P37" s="41">
        <v>438.01</v>
      </c>
    </row>
    <row r="38" s="36" customFormat="1" ht="29" customHeight="1" spans="1:16">
      <c r="A38" s="41"/>
      <c r="B38" s="41" t="s">
        <v>59</v>
      </c>
      <c r="C38" s="41" t="s">
        <v>144</v>
      </c>
      <c r="D38" s="41">
        <f t="shared" si="0"/>
        <v>2.91</v>
      </c>
      <c r="E38" s="43">
        <v>1412.93</v>
      </c>
      <c r="F38" s="41">
        <f t="shared" si="1"/>
        <v>4111.69</v>
      </c>
      <c r="G38" s="41">
        <v>1.51</v>
      </c>
      <c r="H38" s="41">
        <v>2133.56</v>
      </c>
      <c r="I38" s="41">
        <v>0.18</v>
      </c>
      <c r="J38" s="41">
        <v>254.33</v>
      </c>
      <c r="K38" s="41">
        <v>0.25</v>
      </c>
      <c r="L38" s="41">
        <v>353.24</v>
      </c>
      <c r="M38" s="41">
        <v>0.66</v>
      </c>
      <c r="N38" s="41">
        <v>932.55</v>
      </c>
      <c r="O38" s="41">
        <v>0.31</v>
      </c>
      <c r="P38" s="41">
        <v>438.01</v>
      </c>
    </row>
    <row r="39" s="36" customFormat="1" ht="29" customHeight="1" spans="1:16">
      <c r="A39" s="42" t="s">
        <v>61</v>
      </c>
      <c r="B39" s="42" t="s">
        <v>62</v>
      </c>
      <c r="C39" s="42"/>
      <c r="D39" s="41"/>
      <c r="E39" s="43"/>
      <c r="F39" s="41">
        <f t="shared" si="1"/>
        <v>116512.65</v>
      </c>
      <c r="G39" s="41">
        <v>0</v>
      </c>
      <c r="H39" s="41">
        <v>31107.94</v>
      </c>
      <c r="I39" s="41">
        <v>0</v>
      </c>
      <c r="J39" s="41">
        <v>17085.49</v>
      </c>
      <c r="K39" s="41"/>
      <c r="L39" s="41">
        <v>1411.55</v>
      </c>
      <c r="M39" s="41">
        <v>0</v>
      </c>
      <c r="N39" s="41">
        <v>35217.51</v>
      </c>
      <c r="O39" s="41">
        <v>0</v>
      </c>
      <c r="P39" s="41">
        <v>31690.16</v>
      </c>
    </row>
    <row r="40" s="36" customFormat="1" ht="29" customHeight="1" spans="1:16">
      <c r="A40" s="42"/>
      <c r="B40" s="41" t="s">
        <v>63</v>
      </c>
      <c r="C40" s="41" t="s">
        <v>142</v>
      </c>
      <c r="D40" s="41">
        <f t="shared" si="0"/>
        <v>2.5871</v>
      </c>
      <c r="E40" s="43">
        <f t="shared" si="2"/>
        <v>1081.49665648796</v>
      </c>
      <c r="F40" s="41">
        <f t="shared" si="1"/>
        <v>2797.94</v>
      </c>
      <c r="G40" s="41">
        <v>0.0555</v>
      </c>
      <c r="H40" s="41">
        <v>60.02</v>
      </c>
      <c r="I40" s="41">
        <v>1.0381</v>
      </c>
      <c r="J40" s="41">
        <v>1122.7</v>
      </c>
      <c r="K40" s="41"/>
      <c r="L40" s="41">
        <v>0</v>
      </c>
      <c r="M40" s="41">
        <v>0.1238</v>
      </c>
      <c r="N40" s="41">
        <v>133.89</v>
      </c>
      <c r="O40" s="41">
        <v>1.3697</v>
      </c>
      <c r="P40" s="41">
        <v>1481.33</v>
      </c>
    </row>
    <row r="41" s="36" customFormat="1" ht="29" customHeight="1" spans="1:16">
      <c r="A41" s="41"/>
      <c r="B41" s="41" t="s">
        <v>64</v>
      </c>
      <c r="C41" s="41" t="s">
        <v>142</v>
      </c>
      <c r="D41" s="41">
        <f t="shared" si="0"/>
        <v>16.8049</v>
      </c>
      <c r="E41" s="43">
        <v>1710.12</v>
      </c>
      <c r="F41" s="41">
        <f t="shared" si="1"/>
        <v>28738.21</v>
      </c>
      <c r="G41" s="41">
        <v>4.5883</v>
      </c>
      <c r="H41" s="41">
        <v>7846.49</v>
      </c>
      <c r="I41" s="41">
        <v>2.359</v>
      </c>
      <c r="J41" s="41">
        <v>4034.15</v>
      </c>
      <c r="K41" s="41">
        <v>0.2086</v>
      </c>
      <c r="L41" s="41">
        <v>356.73</v>
      </c>
      <c r="M41" s="41">
        <v>5.1847</v>
      </c>
      <c r="N41" s="41">
        <v>8866.41</v>
      </c>
      <c r="O41" s="41">
        <v>4.4643</v>
      </c>
      <c r="P41" s="41">
        <v>7634.43</v>
      </c>
    </row>
    <row r="42" s="36" customFormat="1" ht="29" customHeight="1" spans="1:16">
      <c r="A42" s="41"/>
      <c r="B42" s="41" t="s">
        <v>65</v>
      </c>
      <c r="C42" s="41" t="s">
        <v>66</v>
      </c>
      <c r="D42" s="41">
        <f t="shared" si="0"/>
        <v>252.0735</v>
      </c>
      <c r="E42" s="43">
        <v>337.12</v>
      </c>
      <c r="F42" s="41">
        <f t="shared" si="1"/>
        <v>84976.5</v>
      </c>
      <c r="G42" s="41">
        <v>68.8245</v>
      </c>
      <c r="H42" s="41">
        <v>23201.43</v>
      </c>
      <c r="I42" s="41">
        <v>35.385</v>
      </c>
      <c r="J42" s="41">
        <v>11928.64</v>
      </c>
      <c r="K42" s="41">
        <v>3.129</v>
      </c>
      <c r="L42" s="41">
        <v>1054.82</v>
      </c>
      <c r="M42" s="41">
        <v>77.7705</v>
      </c>
      <c r="N42" s="41">
        <v>26217.21</v>
      </c>
      <c r="O42" s="41">
        <v>66.9645</v>
      </c>
      <c r="P42" s="41">
        <v>22574.4</v>
      </c>
    </row>
    <row r="43" s="36" customFormat="1" ht="29" customHeight="1" spans="1:16">
      <c r="A43" s="41" t="s">
        <v>67</v>
      </c>
      <c r="B43" s="41"/>
      <c r="C43" s="41"/>
      <c r="D43" s="41"/>
      <c r="E43" s="43"/>
      <c r="F43" s="41">
        <f t="shared" si="1"/>
        <v>33668.76</v>
      </c>
      <c r="G43" s="41">
        <v>0</v>
      </c>
      <c r="H43" s="41">
        <v>11645.01</v>
      </c>
      <c r="I43" s="41">
        <v>0</v>
      </c>
      <c r="J43" s="41">
        <v>5175</v>
      </c>
      <c r="K43" s="41"/>
      <c r="L43" s="41">
        <v>783.6</v>
      </c>
      <c r="M43" s="41">
        <v>0</v>
      </c>
      <c r="N43" s="41">
        <v>8636.94</v>
      </c>
      <c r="O43" s="41">
        <v>0</v>
      </c>
      <c r="P43" s="41">
        <v>7428.21</v>
      </c>
    </row>
    <row r="44" s="36" customFormat="1" ht="29" customHeight="1" spans="1:16">
      <c r="A44" s="41"/>
      <c r="B44" s="41" t="s">
        <v>68</v>
      </c>
      <c r="C44" s="41" t="s">
        <v>69</v>
      </c>
      <c r="D44" s="41">
        <f t="shared" si="0"/>
        <v>1</v>
      </c>
      <c r="E44" s="43">
        <f t="shared" si="2"/>
        <v>6000</v>
      </c>
      <c r="F44" s="41">
        <f t="shared" si="1"/>
        <v>6000</v>
      </c>
      <c r="G44" s="41">
        <v>1</v>
      </c>
      <c r="H44" s="41">
        <v>6000</v>
      </c>
      <c r="I44" s="41">
        <v>0</v>
      </c>
      <c r="J44" s="41">
        <v>0</v>
      </c>
      <c r="K44" s="41"/>
      <c r="L44" s="41"/>
      <c r="M44" s="41">
        <v>0</v>
      </c>
      <c r="N44" s="41">
        <v>0</v>
      </c>
      <c r="O44" s="41">
        <v>0</v>
      </c>
      <c r="P44" s="41">
        <v>0</v>
      </c>
    </row>
    <row r="45" s="36" customFormat="1" ht="29" customHeight="1" spans="1:16">
      <c r="A45" s="41"/>
      <c r="B45" s="41" t="s">
        <v>70</v>
      </c>
      <c r="C45" s="41"/>
      <c r="D45" s="41"/>
      <c r="E45" s="43"/>
      <c r="F45" s="41">
        <f t="shared" si="1"/>
        <v>27668.76</v>
      </c>
      <c r="G45" s="41">
        <v>0</v>
      </c>
      <c r="H45" s="41">
        <v>5645.01</v>
      </c>
      <c r="I45" s="41">
        <v>0</v>
      </c>
      <c r="J45" s="41">
        <v>5175</v>
      </c>
      <c r="K45" s="41"/>
      <c r="L45" s="41">
        <v>783.6</v>
      </c>
      <c r="M45" s="41">
        <v>0</v>
      </c>
      <c r="N45" s="41">
        <v>8636.94</v>
      </c>
      <c r="O45" s="41">
        <v>0</v>
      </c>
      <c r="P45" s="41">
        <v>7428.21</v>
      </c>
    </row>
    <row r="46" s="36" customFormat="1" ht="29" customHeight="1" spans="1:16">
      <c r="A46" s="41"/>
      <c r="B46" s="41" t="s">
        <v>71</v>
      </c>
      <c r="C46" s="41" t="s">
        <v>145</v>
      </c>
      <c r="D46" s="41">
        <f t="shared" si="0"/>
        <v>3437.11</v>
      </c>
      <c r="E46" s="43">
        <f t="shared" si="2"/>
        <v>4.3000020365947</v>
      </c>
      <c r="F46" s="41">
        <f t="shared" si="1"/>
        <v>14779.58</v>
      </c>
      <c r="G46" s="41">
        <v>701.24</v>
      </c>
      <c r="H46" s="41">
        <v>3015.33</v>
      </c>
      <c r="I46" s="41">
        <v>642.86</v>
      </c>
      <c r="J46" s="41">
        <v>2764.3</v>
      </c>
      <c r="K46" s="41">
        <v>97.34</v>
      </c>
      <c r="L46" s="41">
        <v>418.56</v>
      </c>
      <c r="M46" s="41">
        <v>1072.91</v>
      </c>
      <c r="N46" s="41">
        <v>4613.52</v>
      </c>
      <c r="O46" s="41">
        <v>922.76</v>
      </c>
      <c r="P46" s="41">
        <v>3967.87</v>
      </c>
    </row>
    <row r="47" s="36" customFormat="1" ht="29" customHeight="1" spans="1:16">
      <c r="A47" s="41"/>
      <c r="B47" s="41" t="s">
        <v>73</v>
      </c>
      <c r="C47" s="41" t="s">
        <v>74</v>
      </c>
      <c r="D47" s="41">
        <f t="shared" si="0"/>
        <v>6444.59</v>
      </c>
      <c r="E47" s="43">
        <f t="shared" si="2"/>
        <v>2</v>
      </c>
      <c r="F47" s="41">
        <f t="shared" si="1"/>
        <v>12889.18</v>
      </c>
      <c r="G47" s="41">
        <v>1314.84</v>
      </c>
      <c r="H47" s="41">
        <v>2629.68</v>
      </c>
      <c r="I47" s="41">
        <v>1205.35</v>
      </c>
      <c r="J47" s="41">
        <v>2410.7</v>
      </c>
      <c r="K47" s="41">
        <v>182.52</v>
      </c>
      <c r="L47" s="41">
        <v>365.04</v>
      </c>
      <c r="M47" s="41">
        <v>2011.71</v>
      </c>
      <c r="N47" s="41">
        <v>4023.42</v>
      </c>
      <c r="O47" s="41">
        <v>1730.17</v>
      </c>
      <c r="P47" s="41">
        <v>3460.34</v>
      </c>
    </row>
    <row r="48" s="36" customFormat="1" ht="29" customHeight="1" spans="1:16">
      <c r="A48" s="42" t="s">
        <v>75</v>
      </c>
      <c r="B48" s="42"/>
      <c r="C48" s="42"/>
      <c r="D48" s="41">
        <f t="shared" si="0"/>
        <v>0</v>
      </c>
      <c r="E48" s="43"/>
      <c r="F48" s="41">
        <f t="shared" si="1"/>
        <v>3725532.45</v>
      </c>
      <c r="G48" s="41">
        <v>0</v>
      </c>
      <c r="H48" s="41">
        <v>1030654.15</v>
      </c>
      <c r="I48" s="41">
        <v>0</v>
      </c>
      <c r="J48" s="41">
        <v>480148.47</v>
      </c>
      <c r="K48" s="41"/>
      <c r="L48" s="41">
        <v>77019.16</v>
      </c>
      <c r="M48" s="41">
        <v>0</v>
      </c>
      <c r="N48" s="41">
        <v>1207310.75</v>
      </c>
      <c r="O48" s="41">
        <v>0</v>
      </c>
      <c r="P48" s="41">
        <v>930399.92</v>
      </c>
    </row>
  </sheetData>
  <mergeCells count="12">
    <mergeCell ref="A2:P2"/>
    <mergeCell ref="G3:H3"/>
    <mergeCell ref="I3:J3"/>
    <mergeCell ref="K3:L3"/>
    <mergeCell ref="M3:N3"/>
    <mergeCell ref="O3:P3"/>
    <mergeCell ref="A3:A4"/>
    <mergeCell ref="B3:B4"/>
    <mergeCell ref="C3:C4"/>
    <mergeCell ref="D3:D4"/>
    <mergeCell ref="E3:E4"/>
    <mergeCell ref="F3:F4"/>
  </mergeCells>
  <printOptions horizontalCentered="1"/>
  <pageMargins left="0" right="0" top="0.393055555555556" bottom="0.590277777777778" header="0.5" footer="0.5"/>
  <pageSetup paperSize="9" scale="84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workbookViewId="0">
      <selection activeCell="C53" sqref="C53"/>
    </sheetView>
  </sheetViews>
  <sheetFormatPr defaultColWidth="9" defaultRowHeight="13.5" outlineLevelCol="6"/>
  <cols>
    <col min="1" max="1" width="6.125" customWidth="1"/>
    <col min="2" max="2" width="8.5" customWidth="1"/>
    <col min="3" max="3" width="35.75" customWidth="1"/>
    <col min="4" max="4" width="8.125" customWidth="1"/>
    <col min="5" max="5" width="7.75" customWidth="1"/>
    <col min="6" max="6" width="8.25" customWidth="1"/>
    <col min="7" max="7" width="11.875" customWidth="1"/>
  </cols>
  <sheetData>
    <row r="1" ht="18.75" spans="1:7">
      <c r="A1" s="1" t="s">
        <v>146</v>
      </c>
      <c r="B1" s="1"/>
      <c r="C1" s="1"/>
      <c r="D1" s="1"/>
      <c r="E1" s="1"/>
      <c r="F1" s="1"/>
      <c r="G1" s="1"/>
    </row>
    <row r="2" ht="21" customHeight="1" spans="1:7">
      <c r="A2" s="2" t="s">
        <v>147</v>
      </c>
      <c r="B2" s="2"/>
      <c r="C2" s="2"/>
      <c r="D2" s="2"/>
      <c r="E2" s="2"/>
      <c r="F2" s="2"/>
      <c r="G2" s="3"/>
    </row>
    <row r="3" spans="1:7">
      <c r="A3" s="4" t="s">
        <v>2</v>
      </c>
      <c r="B3" s="4" t="s">
        <v>92</v>
      </c>
      <c r="C3" s="4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1:7">
      <c r="A4" s="8"/>
      <c r="B4" s="8"/>
      <c r="C4" s="8"/>
      <c r="D4" s="8"/>
      <c r="E4" s="8"/>
      <c r="F4" s="8"/>
      <c r="G4" s="9"/>
    </row>
    <row r="5" ht="15" customHeight="1" spans="1:7">
      <c r="A5" s="10" t="s">
        <v>148</v>
      </c>
      <c r="B5" s="10"/>
      <c r="C5" s="11" t="s">
        <v>15</v>
      </c>
      <c r="D5" s="10"/>
      <c r="E5" s="12"/>
      <c r="F5" s="13"/>
      <c r="G5" s="14">
        <v>185153.21</v>
      </c>
    </row>
    <row r="6" ht="15" customHeight="1" spans="1:7">
      <c r="A6" s="15">
        <v>1</v>
      </c>
      <c r="B6" s="15"/>
      <c r="C6" s="16" t="s">
        <v>16</v>
      </c>
      <c r="D6" s="17"/>
      <c r="E6" s="18"/>
      <c r="F6" s="19"/>
      <c r="G6" s="14">
        <v>185153.21</v>
      </c>
    </row>
    <row r="7" ht="15" customHeight="1" spans="1:7">
      <c r="A7" s="15"/>
      <c r="B7" s="15">
        <v>10347</v>
      </c>
      <c r="C7" s="16" t="s">
        <v>17</v>
      </c>
      <c r="D7" s="17" t="s">
        <v>149</v>
      </c>
      <c r="E7" s="18">
        <v>7.62</v>
      </c>
      <c r="F7" s="19">
        <v>1133.76</v>
      </c>
      <c r="G7" s="14">
        <v>8639.25</v>
      </c>
    </row>
    <row r="8" ht="15" customHeight="1" spans="1:7">
      <c r="A8" s="15"/>
      <c r="B8" s="15">
        <v>20306</v>
      </c>
      <c r="C8" s="16" t="s">
        <v>19</v>
      </c>
      <c r="D8" s="15" t="s">
        <v>150</v>
      </c>
      <c r="E8" s="18">
        <v>63.58</v>
      </c>
      <c r="F8" s="19">
        <v>1374.57</v>
      </c>
      <c r="G8" s="14">
        <v>87395.16</v>
      </c>
    </row>
    <row r="9" ht="15" customHeight="1" spans="1:7">
      <c r="A9" s="15"/>
      <c r="B9" s="15">
        <v>10230</v>
      </c>
      <c r="C9" s="16" t="s">
        <v>21</v>
      </c>
      <c r="D9" s="15" t="s">
        <v>22</v>
      </c>
      <c r="E9" s="18"/>
      <c r="F9" s="19">
        <v>964.19</v>
      </c>
      <c r="G9" s="14">
        <v>0</v>
      </c>
    </row>
    <row r="10" ht="15" customHeight="1" spans="1:7">
      <c r="A10" s="15"/>
      <c r="B10" s="15">
        <v>10322</v>
      </c>
      <c r="C10" s="16" t="s">
        <v>23</v>
      </c>
      <c r="D10" s="15" t="s">
        <v>22</v>
      </c>
      <c r="E10" s="18"/>
      <c r="F10" s="19">
        <v>514.16</v>
      </c>
      <c r="G10" s="14">
        <v>0</v>
      </c>
    </row>
    <row r="11" ht="15" customHeight="1" spans="1:7">
      <c r="A11" s="15"/>
      <c r="B11" s="15">
        <v>10204</v>
      </c>
      <c r="C11" s="16" t="s">
        <v>24</v>
      </c>
      <c r="D11" s="15" t="s">
        <v>150</v>
      </c>
      <c r="E11" s="18">
        <v>84.78</v>
      </c>
      <c r="F11" s="19">
        <v>244.02</v>
      </c>
      <c r="G11" s="20">
        <v>20688.02</v>
      </c>
    </row>
    <row r="12" ht="15" customHeight="1" spans="1:7">
      <c r="A12" s="17"/>
      <c r="B12" s="15">
        <v>10334</v>
      </c>
      <c r="C12" s="16" t="s">
        <v>25</v>
      </c>
      <c r="D12" s="17" t="s">
        <v>150</v>
      </c>
      <c r="E12" s="18">
        <v>21.19</v>
      </c>
      <c r="F12" s="19">
        <v>1675.61</v>
      </c>
      <c r="G12" s="20">
        <v>35506.18</v>
      </c>
    </row>
    <row r="13" ht="15" customHeight="1" spans="1:7">
      <c r="A13" s="17"/>
      <c r="B13" s="15">
        <v>10322</v>
      </c>
      <c r="C13" s="16" t="s">
        <v>26</v>
      </c>
      <c r="D13" s="17" t="s">
        <v>150</v>
      </c>
      <c r="E13" s="18">
        <v>63.59</v>
      </c>
      <c r="F13" s="19">
        <v>514.16</v>
      </c>
      <c r="G13" s="20">
        <v>32695.43</v>
      </c>
    </row>
    <row r="14" ht="15" customHeight="1" spans="1:7">
      <c r="A14" s="17"/>
      <c r="B14" s="17">
        <v>90030</v>
      </c>
      <c r="C14" s="16" t="s">
        <v>27</v>
      </c>
      <c r="D14" s="21" t="s">
        <v>151</v>
      </c>
      <c r="E14" s="22">
        <v>0.2119</v>
      </c>
      <c r="F14" s="19">
        <v>1081.5</v>
      </c>
      <c r="G14" s="20">
        <v>229.17</v>
      </c>
    </row>
    <row r="15" ht="15" customHeight="1" spans="1:7">
      <c r="A15" s="11" t="s">
        <v>29</v>
      </c>
      <c r="B15" s="12"/>
      <c r="C15" s="11" t="s">
        <v>30</v>
      </c>
      <c r="D15" s="23"/>
      <c r="E15" s="18"/>
      <c r="F15" s="24"/>
      <c r="G15" s="24">
        <v>519570.37</v>
      </c>
    </row>
    <row r="16" ht="15" customHeight="1" spans="1:7">
      <c r="A16" s="17">
        <v>1</v>
      </c>
      <c r="B16" s="12"/>
      <c r="C16" s="25" t="s">
        <v>31</v>
      </c>
      <c r="D16" s="23"/>
      <c r="E16" s="18"/>
      <c r="F16" s="24"/>
      <c r="G16" s="14">
        <v>101965.64</v>
      </c>
    </row>
    <row r="17" ht="15" customHeight="1" spans="1:7">
      <c r="A17" s="15"/>
      <c r="B17" s="17">
        <v>10311</v>
      </c>
      <c r="C17" s="25" t="s">
        <v>152</v>
      </c>
      <c r="D17" s="21" t="s">
        <v>150</v>
      </c>
      <c r="E17" s="18">
        <v>282.23</v>
      </c>
      <c r="F17" s="26">
        <v>200.09</v>
      </c>
      <c r="G17" s="20">
        <v>56471.4</v>
      </c>
    </row>
    <row r="18" ht="15" customHeight="1" spans="1:7">
      <c r="A18" s="17"/>
      <c r="B18" s="17">
        <v>10312</v>
      </c>
      <c r="C18" s="25" t="s">
        <v>153</v>
      </c>
      <c r="D18" s="21" t="s">
        <v>150</v>
      </c>
      <c r="E18" s="18">
        <v>106.94</v>
      </c>
      <c r="F18" s="26">
        <v>255.04</v>
      </c>
      <c r="G18" s="20">
        <v>27273.98</v>
      </c>
    </row>
    <row r="19" ht="15" customHeight="1" spans="1:7">
      <c r="A19" s="17"/>
      <c r="B19" s="17">
        <v>10313</v>
      </c>
      <c r="C19" s="25" t="s">
        <v>154</v>
      </c>
      <c r="D19" s="21" t="s">
        <v>150</v>
      </c>
      <c r="E19" s="18">
        <v>53.63</v>
      </c>
      <c r="F19" s="26">
        <v>339.74</v>
      </c>
      <c r="G19" s="20">
        <v>18220.26</v>
      </c>
    </row>
    <row r="20" ht="15" customHeight="1" spans="1:7">
      <c r="A20" s="17">
        <v>2</v>
      </c>
      <c r="B20" s="17"/>
      <c r="C20" s="25" t="s">
        <v>35</v>
      </c>
      <c r="D20" s="21"/>
      <c r="E20" s="27"/>
      <c r="F20" s="26"/>
      <c r="G20" s="24">
        <v>238685.23</v>
      </c>
    </row>
    <row r="21" ht="15" customHeight="1" spans="1:7">
      <c r="A21" s="15"/>
      <c r="B21" s="17">
        <v>10230</v>
      </c>
      <c r="C21" s="25" t="s">
        <v>155</v>
      </c>
      <c r="D21" s="21" t="s">
        <v>150</v>
      </c>
      <c r="E21" s="15">
        <v>247.55</v>
      </c>
      <c r="F21" s="26">
        <v>964.19</v>
      </c>
      <c r="G21" s="20">
        <v>238685.23</v>
      </c>
    </row>
    <row r="22" ht="15" customHeight="1" spans="1:7">
      <c r="A22" s="15"/>
      <c r="B22" s="17">
        <v>10231</v>
      </c>
      <c r="C22" s="25" t="s">
        <v>156</v>
      </c>
      <c r="D22" s="21" t="s">
        <v>150</v>
      </c>
      <c r="E22" s="15"/>
      <c r="F22" s="26">
        <v>1116.35</v>
      </c>
      <c r="G22" s="20">
        <v>0</v>
      </c>
    </row>
    <row r="23" ht="15" customHeight="1" spans="1:7">
      <c r="A23" s="15">
        <v>3</v>
      </c>
      <c r="B23" s="17"/>
      <c r="C23" s="25" t="s">
        <v>38</v>
      </c>
      <c r="D23" s="21"/>
      <c r="E23" s="18"/>
      <c r="F23" s="26"/>
      <c r="G23" s="20">
        <v>178919.5</v>
      </c>
    </row>
    <row r="24" ht="15" customHeight="1" spans="1:7">
      <c r="A24" s="17"/>
      <c r="B24" s="15">
        <v>10042</v>
      </c>
      <c r="C24" s="25" t="s">
        <v>39</v>
      </c>
      <c r="D24" s="21" t="s">
        <v>150</v>
      </c>
      <c r="E24" s="18">
        <v>5.64</v>
      </c>
      <c r="F24" s="26">
        <v>2645.55</v>
      </c>
      <c r="G24" s="20">
        <v>14920.9</v>
      </c>
    </row>
    <row r="25" ht="15" customHeight="1" spans="1:7">
      <c r="A25" s="17"/>
      <c r="B25" s="17" t="s">
        <v>157</v>
      </c>
      <c r="C25" s="25" t="s">
        <v>40</v>
      </c>
      <c r="D25" s="18" t="s">
        <v>150</v>
      </c>
      <c r="E25" s="18">
        <v>354.4</v>
      </c>
      <c r="F25" s="18">
        <v>462.75</v>
      </c>
      <c r="G25" s="20">
        <v>163998.6</v>
      </c>
    </row>
    <row r="26" ht="15" customHeight="1" spans="1:7">
      <c r="A26" s="25" t="s">
        <v>41</v>
      </c>
      <c r="B26" s="17"/>
      <c r="C26" s="11" t="s">
        <v>42</v>
      </c>
      <c r="D26" s="18"/>
      <c r="E26" s="18">
        <v>788.78</v>
      </c>
      <c r="F26" s="18"/>
      <c r="G26" s="28">
        <v>378901.72</v>
      </c>
    </row>
    <row r="27" ht="15" customHeight="1" spans="1:7">
      <c r="A27" s="25"/>
      <c r="B27" s="15">
        <v>10364</v>
      </c>
      <c r="C27" s="25" t="s">
        <v>43</v>
      </c>
      <c r="D27" s="17" t="s">
        <v>150</v>
      </c>
      <c r="E27" s="18">
        <v>11.31</v>
      </c>
      <c r="F27" s="18">
        <v>410.79</v>
      </c>
      <c r="G27" s="20">
        <v>4646.03</v>
      </c>
    </row>
    <row r="28" ht="15" customHeight="1" spans="1:7">
      <c r="A28" s="25"/>
      <c r="B28" s="15">
        <v>10334</v>
      </c>
      <c r="C28" s="25" t="s">
        <v>158</v>
      </c>
      <c r="D28" s="17" t="s">
        <v>150</v>
      </c>
      <c r="E28" s="18">
        <v>1.19</v>
      </c>
      <c r="F28" s="18">
        <v>1675.61</v>
      </c>
      <c r="G28" s="20">
        <v>1993.98</v>
      </c>
    </row>
    <row r="29" ht="15" customHeight="1" spans="1:7">
      <c r="A29" s="17"/>
      <c r="B29" s="15">
        <v>40203</v>
      </c>
      <c r="C29" s="25" t="s">
        <v>45</v>
      </c>
      <c r="D29" s="17" t="s">
        <v>159</v>
      </c>
      <c r="E29" s="18">
        <v>20.51</v>
      </c>
      <c r="F29" s="18">
        <v>1854.37</v>
      </c>
      <c r="G29" s="20">
        <v>38033.13</v>
      </c>
    </row>
    <row r="30" ht="15" customHeight="1" spans="1:7">
      <c r="A30" s="17"/>
      <c r="B30" s="17" t="s">
        <v>160</v>
      </c>
      <c r="C30" s="16" t="s">
        <v>47</v>
      </c>
      <c r="D30" s="17" t="s">
        <v>150</v>
      </c>
      <c r="E30" s="18">
        <v>8.2</v>
      </c>
      <c r="F30" s="18">
        <v>40447.5</v>
      </c>
      <c r="G30" s="20">
        <v>331669.5</v>
      </c>
    </row>
    <row r="31" ht="15" customHeight="1" spans="1:7">
      <c r="A31" s="17"/>
      <c r="B31" s="29" t="s">
        <v>128</v>
      </c>
      <c r="C31" s="16" t="s">
        <v>48</v>
      </c>
      <c r="D31" s="15" t="s">
        <v>159</v>
      </c>
      <c r="E31" s="18">
        <v>0.55</v>
      </c>
      <c r="F31" s="18">
        <v>4652.88</v>
      </c>
      <c r="G31" s="20">
        <v>2559.08</v>
      </c>
    </row>
    <row r="32" ht="15" customHeight="1" spans="1:7">
      <c r="A32" s="25" t="s">
        <v>49</v>
      </c>
      <c r="B32" s="17"/>
      <c r="C32" s="11" t="s">
        <v>50</v>
      </c>
      <c r="D32" s="17"/>
      <c r="E32" s="18"/>
      <c r="F32" s="18"/>
      <c r="G32" s="24">
        <v>120715.94</v>
      </c>
    </row>
    <row r="33" ht="15" customHeight="1" spans="1:7">
      <c r="A33" s="25"/>
      <c r="B33" s="17">
        <v>10334</v>
      </c>
      <c r="C33" s="25" t="s">
        <v>51</v>
      </c>
      <c r="D33" s="17" t="s">
        <v>52</v>
      </c>
      <c r="E33" s="18">
        <v>6.63</v>
      </c>
      <c r="F33" s="18">
        <v>1675.61</v>
      </c>
      <c r="G33" s="20">
        <v>11109.29</v>
      </c>
    </row>
    <row r="34" ht="15" customHeight="1" spans="1:7">
      <c r="A34" s="17"/>
      <c r="B34" s="17">
        <v>90007</v>
      </c>
      <c r="C34" s="25" t="s">
        <v>53</v>
      </c>
      <c r="D34" s="17" t="s">
        <v>18</v>
      </c>
      <c r="E34" s="18">
        <v>25.5</v>
      </c>
      <c r="F34" s="18">
        <v>3581.18</v>
      </c>
      <c r="G34" s="20">
        <v>91320.09</v>
      </c>
    </row>
    <row r="35" ht="15" customHeight="1" spans="1:7">
      <c r="A35" s="17"/>
      <c r="B35" s="17">
        <v>90013</v>
      </c>
      <c r="C35" s="25" t="s">
        <v>54</v>
      </c>
      <c r="D35" s="17" t="s">
        <v>55</v>
      </c>
      <c r="E35" s="18">
        <v>25.5</v>
      </c>
      <c r="F35" s="18">
        <v>717.12</v>
      </c>
      <c r="G35" s="20">
        <v>18286.56</v>
      </c>
    </row>
    <row r="36" ht="15" customHeight="1" spans="1:7">
      <c r="A36" s="11" t="s">
        <v>56</v>
      </c>
      <c r="B36" s="12"/>
      <c r="C36" s="11" t="s">
        <v>57</v>
      </c>
      <c r="D36" s="30"/>
      <c r="E36" s="18"/>
      <c r="F36" s="24"/>
      <c r="G36" s="14">
        <v>0</v>
      </c>
    </row>
    <row r="37" ht="15" customHeight="1" spans="1:7">
      <c r="A37" s="17">
        <v>1</v>
      </c>
      <c r="B37" s="15"/>
      <c r="C37" s="25" t="s">
        <v>58</v>
      </c>
      <c r="D37" s="31"/>
      <c r="E37" s="18"/>
      <c r="F37" s="26"/>
      <c r="G37" s="20">
        <v>0</v>
      </c>
    </row>
    <row r="38" ht="15" customHeight="1" spans="1:7">
      <c r="A38" s="17"/>
      <c r="B38" s="21" t="s">
        <v>120</v>
      </c>
      <c r="C38" s="32" t="s">
        <v>59</v>
      </c>
      <c r="D38" s="21" t="s">
        <v>161</v>
      </c>
      <c r="E38" s="18"/>
      <c r="F38" s="26">
        <v>1412.95</v>
      </c>
      <c r="G38" s="20">
        <v>0</v>
      </c>
    </row>
    <row r="39" ht="15" customHeight="1" spans="1:7">
      <c r="A39" s="11" t="s">
        <v>61</v>
      </c>
      <c r="B39" s="12"/>
      <c r="C39" s="11" t="s">
        <v>62</v>
      </c>
      <c r="D39" s="23"/>
      <c r="E39" s="15"/>
      <c r="F39" s="24"/>
      <c r="G39" s="24">
        <v>38910.22</v>
      </c>
    </row>
    <row r="40" ht="15" customHeight="1" spans="1:7">
      <c r="A40" s="11"/>
      <c r="B40" s="12"/>
      <c r="C40" s="25" t="s">
        <v>63</v>
      </c>
      <c r="D40" s="31" t="s">
        <v>151</v>
      </c>
      <c r="E40" s="15"/>
      <c r="F40" s="26">
        <v>1081.5</v>
      </c>
      <c r="G40" s="20">
        <v>0</v>
      </c>
    </row>
    <row r="41" ht="15" customHeight="1" spans="1:7">
      <c r="A41" s="17"/>
      <c r="B41" s="17">
        <v>10043</v>
      </c>
      <c r="C41" s="32" t="s">
        <v>64</v>
      </c>
      <c r="D41" s="31" t="s">
        <v>151</v>
      </c>
      <c r="E41" s="15">
        <v>5.7502</v>
      </c>
      <c r="F41" s="26">
        <v>1710.11</v>
      </c>
      <c r="G41" s="20">
        <v>9833.47</v>
      </c>
    </row>
    <row r="42" ht="15" customHeight="1" spans="1:7">
      <c r="A42" s="17"/>
      <c r="B42" s="17"/>
      <c r="C42" s="32" t="s">
        <v>65</v>
      </c>
      <c r="D42" s="33" t="s">
        <v>66</v>
      </c>
      <c r="E42" s="15">
        <v>86.253</v>
      </c>
      <c r="F42" s="26">
        <v>337.11</v>
      </c>
      <c r="G42" s="20">
        <v>29076.75</v>
      </c>
    </row>
    <row r="43" ht="15" customHeight="1" spans="1:7">
      <c r="A43" s="32" t="s">
        <v>67</v>
      </c>
      <c r="B43" s="34" t="s">
        <v>162</v>
      </c>
      <c r="C43" s="21"/>
      <c r="D43" s="18"/>
      <c r="E43" s="15"/>
      <c r="F43" s="35"/>
      <c r="G43" s="28">
        <v>2990.74</v>
      </c>
    </row>
    <row r="44" ht="15" customHeight="1" spans="1:7">
      <c r="A44" s="21"/>
      <c r="B44" s="15"/>
      <c r="C44" s="32" t="s">
        <v>68</v>
      </c>
      <c r="D44" s="32" t="s">
        <v>163</v>
      </c>
      <c r="E44" s="15"/>
      <c r="F44" s="18">
        <v>6000</v>
      </c>
      <c r="G44" s="20"/>
    </row>
    <row r="45" ht="15" customHeight="1" spans="1:7">
      <c r="A45" s="21"/>
      <c r="B45" s="15"/>
      <c r="C45" s="32" t="s">
        <v>70</v>
      </c>
      <c r="D45" s="21"/>
      <c r="E45" s="15"/>
      <c r="F45" s="18"/>
      <c r="G45" s="28">
        <v>2990.74</v>
      </c>
    </row>
    <row r="46" ht="15" customHeight="1" spans="1:7">
      <c r="A46" s="21"/>
      <c r="B46" s="15"/>
      <c r="C46" s="32" t="s">
        <v>71</v>
      </c>
      <c r="D46" s="21" t="s">
        <v>164</v>
      </c>
      <c r="E46" s="15">
        <v>371.52</v>
      </c>
      <c r="F46" s="18">
        <v>4.3</v>
      </c>
      <c r="G46" s="20">
        <v>1597.54</v>
      </c>
    </row>
    <row r="47" ht="15" customHeight="1" spans="1:7">
      <c r="A47" s="21"/>
      <c r="B47" s="15"/>
      <c r="C47" s="32" t="s">
        <v>73</v>
      </c>
      <c r="D47" s="32" t="s">
        <v>74</v>
      </c>
      <c r="E47" s="15">
        <v>696.6</v>
      </c>
      <c r="F47" s="18">
        <v>2</v>
      </c>
      <c r="G47" s="20">
        <v>1393.2</v>
      </c>
    </row>
    <row r="48" ht="15" customHeight="1" spans="1:7">
      <c r="A48" s="11" t="s">
        <v>75</v>
      </c>
      <c r="B48" s="10"/>
      <c r="C48" s="30"/>
      <c r="D48" s="23"/>
      <c r="E48" s="15"/>
      <c r="F48" s="24"/>
      <c r="G48" s="24">
        <v>1246242.2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表一   第一批2020年中阳增减挂钩土地复垦总预算1</vt:lpstr>
      <vt:lpstr>表二  第一批2020年中阳增减挂钩土地复垦总预算2</vt:lpstr>
      <vt:lpstr>表一   综合单价汇总表</vt:lpstr>
      <vt:lpstr>表二  第一批2020年中阳增减挂钩土地复垦总预算</vt:lpstr>
      <vt:lpstr>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2020-05-29T04:28:00Z</dcterms:created>
  <dcterms:modified xsi:type="dcterms:W3CDTF">2020-10-20T09:49:20Z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